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ACA\EKOS\ROZPOCET\uprava\"/>
    </mc:Choice>
  </mc:AlternateContent>
  <bookViews>
    <workbookView xWindow="0" yWindow="0" windowWidth="28800" windowHeight="12435" firstSheet="1" activeTab="1"/>
  </bookViews>
  <sheets>
    <sheet name="Rekapitulácia stavby" sheetId="1" state="veryHidden" r:id="rId1"/>
    <sheet name="200204 - Zlepšenie vodnéh..." sheetId="2" r:id="rId2"/>
  </sheets>
  <definedNames>
    <definedName name="_xlnm._FilterDatabase" localSheetId="1" hidden="1">'200204 - Zlepšenie vodnéh...'!$C$115:$K$131</definedName>
    <definedName name="_xlnm.Print_Titles" localSheetId="1">'200204 - Zlepšenie vodnéh...'!$115:$115</definedName>
    <definedName name="_xlnm.Print_Titles" localSheetId="0">'Rekapitulácia stavby'!$92:$92</definedName>
    <definedName name="_xlnm.Print_Area" localSheetId="1">'200204 - Zlepšenie vodnéh...'!$C$4:$J$76,'200204 - Zlepšenie vodnéh...'!$C$82:$J$99,'200204 - Zlepšenie vodnéh...'!$C$105:$K$131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/>
  <c r="BI131" i="2"/>
  <c r="BH131" i="2"/>
  <c r="BG131" i="2"/>
  <c r="BE131" i="2"/>
  <c r="T131" i="2"/>
  <c r="R131" i="2"/>
  <c r="P131" i="2"/>
  <c r="BK131" i="2"/>
  <c r="J131" i="2"/>
  <c r="BF131" i="2" s="1"/>
  <c r="BI130" i="2"/>
  <c r="BH130" i="2"/>
  <c r="BG130" i="2"/>
  <c r="BE130" i="2"/>
  <c r="T130" i="2"/>
  <c r="T129" i="2"/>
  <c r="R130" i="2"/>
  <c r="R129" i="2" s="1"/>
  <c r="P130" i="2"/>
  <c r="P129" i="2"/>
  <c r="BK130" i="2"/>
  <c r="BK129" i="2" s="1"/>
  <c r="J129" i="2" s="1"/>
  <c r="J98" i="2" s="1"/>
  <c r="J130" i="2"/>
  <c r="BF130" i="2"/>
  <c r="BI128" i="2"/>
  <c r="BH128" i="2"/>
  <c r="BG128" i="2"/>
  <c r="BE128" i="2"/>
  <c r="T128" i="2"/>
  <c r="R128" i="2"/>
  <c r="P128" i="2"/>
  <c r="BK128" i="2"/>
  <c r="J128" i="2"/>
  <c r="BF128" i="2" s="1"/>
  <c r="BI127" i="2"/>
  <c r="BH127" i="2"/>
  <c r="BG127" i="2"/>
  <c r="BE127" i="2"/>
  <c r="T127" i="2"/>
  <c r="T126" i="2" s="1"/>
  <c r="R127" i="2"/>
  <c r="R126" i="2" s="1"/>
  <c r="P127" i="2"/>
  <c r="P126" i="2" s="1"/>
  <c r="BK127" i="2"/>
  <c r="BK126" i="2" s="1"/>
  <c r="J126" i="2" s="1"/>
  <c r="J97" i="2" s="1"/>
  <c r="J127" i="2"/>
  <c r="BF127" i="2"/>
  <c r="BI125" i="2"/>
  <c r="BH125" i="2"/>
  <c r="BG125" i="2"/>
  <c r="BE125" i="2"/>
  <c r="T125" i="2"/>
  <c r="R125" i="2"/>
  <c r="P125" i="2"/>
  <c r="BK125" i="2"/>
  <c r="J125" i="2"/>
  <c r="BF125" i="2" s="1"/>
  <c r="BI124" i="2"/>
  <c r="BH124" i="2"/>
  <c r="BG124" i="2"/>
  <c r="BE124" i="2"/>
  <c r="T124" i="2"/>
  <c r="R124" i="2"/>
  <c r="P124" i="2"/>
  <c r="BK124" i="2"/>
  <c r="J124" i="2"/>
  <c r="BF124" i="2"/>
  <c r="BI123" i="2"/>
  <c r="BH123" i="2"/>
  <c r="BG123" i="2"/>
  <c r="BE123" i="2"/>
  <c r="T123" i="2"/>
  <c r="R123" i="2"/>
  <c r="P123" i="2"/>
  <c r="BK123" i="2"/>
  <c r="J123" i="2"/>
  <c r="BF123" i="2" s="1"/>
  <c r="BI122" i="2"/>
  <c r="BH122" i="2"/>
  <c r="BG122" i="2"/>
  <c r="BE122" i="2"/>
  <c r="T122" i="2"/>
  <c r="R122" i="2"/>
  <c r="P122" i="2"/>
  <c r="P118" i="2" s="1"/>
  <c r="P117" i="2" s="1"/>
  <c r="P116" i="2" s="1"/>
  <c r="AU95" i="1" s="1"/>
  <c r="AU94" i="1" s="1"/>
  <c r="BK122" i="2"/>
  <c r="J122" i="2"/>
  <c r="BF122" i="2" s="1"/>
  <c r="BI121" i="2"/>
  <c r="BH121" i="2"/>
  <c r="BG121" i="2"/>
  <c r="BE121" i="2"/>
  <c r="T121" i="2"/>
  <c r="T118" i="2" s="1"/>
  <c r="T117" i="2" s="1"/>
  <c r="T116" i="2" s="1"/>
  <c r="R121" i="2"/>
  <c r="P121" i="2"/>
  <c r="BK121" i="2"/>
  <c r="J121" i="2"/>
  <c r="BF121" i="2" s="1"/>
  <c r="BI120" i="2"/>
  <c r="BH120" i="2"/>
  <c r="BG120" i="2"/>
  <c r="BE120" i="2"/>
  <c r="T120" i="2"/>
  <c r="R120" i="2"/>
  <c r="P120" i="2"/>
  <c r="BK120" i="2"/>
  <c r="J120" i="2"/>
  <c r="BF120" i="2"/>
  <c r="BI119" i="2"/>
  <c r="F35" i="2" s="1"/>
  <c r="BD95" i="1" s="1"/>
  <c r="BD94" i="1" s="1"/>
  <c r="W33" i="1" s="1"/>
  <c r="BH119" i="2"/>
  <c r="BG119" i="2"/>
  <c r="BE119" i="2"/>
  <c r="T119" i="2"/>
  <c r="R119" i="2"/>
  <c r="R118" i="2" s="1"/>
  <c r="P119" i="2"/>
  <c r="BK119" i="2"/>
  <c r="J119" i="2"/>
  <c r="BF119" i="2"/>
  <c r="J112" i="2"/>
  <c r="F112" i="2"/>
  <c r="F110" i="2"/>
  <c r="E108" i="2"/>
  <c r="F89" i="2"/>
  <c r="F87" i="2"/>
  <c r="E85" i="2"/>
  <c r="J22" i="2"/>
  <c r="E22" i="2"/>
  <c r="J90" i="2" s="1"/>
  <c r="J113" i="2"/>
  <c r="J21" i="2"/>
  <c r="J16" i="2"/>
  <c r="E16" i="2"/>
  <c r="F113" i="2" s="1"/>
  <c r="F90" i="2"/>
  <c r="J15" i="2"/>
  <c r="J110" i="2"/>
  <c r="AS94" i="1"/>
  <c r="L90" i="1"/>
  <c r="AM90" i="1"/>
  <c r="AM89" i="1"/>
  <c r="L89" i="1"/>
  <c r="AM87" i="1"/>
  <c r="L87" i="1"/>
  <c r="L85" i="1"/>
  <c r="L84" i="1"/>
  <c r="BK118" i="2" l="1"/>
  <c r="BK117" i="2" s="1"/>
  <c r="F34" i="2"/>
  <c r="BC95" i="1" s="1"/>
  <c r="BC94" i="1" s="1"/>
  <c r="AY94" i="1" s="1"/>
  <c r="F33" i="2"/>
  <c r="BB95" i="1" s="1"/>
  <c r="BB94" i="1" s="1"/>
  <c r="W31" i="1" s="1"/>
  <c r="J31" i="2"/>
  <c r="AV95" i="1" s="1"/>
  <c r="J32" i="2"/>
  <c r="AW95" i="1" s="1"/>
  <c r="F32" i="2"/>
  <c r="BA95" i="1" s="1"/>
  <c r="BA94" i="1" s="1"/>
  <c r="R117" i="2"/>
  <c r="R116" i="2" s="1"/>
  <c r="F31" i="2"/>
  <c r="AZ95" i="1" s="1"/>
  <c r="AZ94" i="1" s="1"/>
  <c r="J87" i="2"/>
  <c r="W32" i="1" l="1"/>
  <c r="AX94" i="1"/>
  <c r="J118" i="2"/>
  <c r="J96" i="2" s="1"/>
  <c r="AT95" i="1"/>
  <c r="W29" i="1"/>
  <c r="AV94" i="1"/>
  <c r="J117" i="2"/>
  <c r="J95" i="2" s="1"/>
  <c r="BK116" i="2"/>
  <c r="J116" i="2" s="1"/>
  <c r="AW94" i="1"/>
  <c r="AK30" i="1" s="1"/>
  <c r="W30" i="1"/>
  <c r="AT94" i="1" l="1"/>
  <c r="AK29" i="1"/>
  <c r="J28" i="2"/>
  <c r="J94" i="2"/>
  <c r="J37" i="2" l="1"/>
  <c r="AG95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<sst xmlns="http://schemas.openxmlformats.org/spreadsheetml/2006/main" count="426" uniqueCount="157">
  <si>
    <t>Export Komplet</t>
  </si>
  <si>
    <t/>
  </si>
  <si>
    <t>2.0</t>
  </si>
  <si>
    <t>False</t>
  </si>
  <si>
    <t>{3e46f0ab-4763-4981-b642-1afcf5ab0695}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</si>
  <si>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</si>
  <si>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</si>
  <si>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</si>
  <si>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</si>
  <si>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</si>
  <si>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</si>
  <si>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</si>
  <si>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</si>
  <si>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200204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</si>
  <si>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</si>
  <si>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</si>
  <si>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Zlepšenie vodného hospodárstva v lesoch - vybudovanie prekladaných drevených hrádzok</t>
  </si>
  <si>
    <t>JKSO:</t>
  </si>
  <si>
    <t>KS:</t>
  </si>
  <si>
    <t>Miesto:</t>
  </si>
  <si>
    <t xml:space="preserve"> </t>
  </si>
  <si>
    <t>Dátum:</t>
  </si>
  <si>
    <t>4. 2. 2020</t>
  </si>
  <si>
    <t>Objednávateľ:</t>
  </si>
  <si>
    <t>IČO:</t>
  </si>
  <si>
    <t>EKOS spol. s r.o. Stará Ľubovňa</t>
  </si>
  <si>
    <t>IČ DPH:</t>
  </si>
  <si>
    <t>Zhotoviteľ:</t>
  </si>
  <si>
    <t>Vyplň údaj</t>
  </si>
  <si>
    <t>Projektant:</t>
  </si>
  <si>
    <t>SL PROJEKT s.r.o. Stará Ľubovňa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</si>
  <si>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</si>
  <si>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</si>
  <si>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</si>
  <si>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</si>
  <si>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</si>
  <si>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</si>
  <si>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</si>
  <si>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</si>
  <si>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</si>
  <si>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</si>
  <si>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</si>
  <si>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</si>
  <si>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</si>
  <si>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</si>
  <si>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</si>
  <si>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</si>
  <si>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</si>
  <si>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</si>
  <si>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</si>
  <si>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</si>
  <si>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</si>
  <si>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</si>
  <si>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</si>
  <si>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</si>
  <si>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</si>
  <si>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</si>
  <si>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</si>
  <si>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</si>
  <si>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</si>
  <si>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</si>
  <si>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</si>
  <si>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</si>
  <si>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</si>
  <si>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</si>
  <si>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</si>
  <si>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</si>
  <si>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</si>
  <si>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</si>
  <si>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</si>
  <si>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</si>
  <si>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</si>
  <si>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</si>
  <si>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</si>
  <si>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</si>
  <si>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</si>
  <si>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</si>
  <si>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</si>
  <si>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</si>
  <si>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</si>
  <si>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</si>
  <si>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</si>
  <si>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</si>
  <si>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</si>
  <si>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</si>
  <si>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</si>
  <si>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</si>
  <si>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</si>
  <si>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</si>
  <si>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</si>
  <si>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</si>
  <si>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</si>
  <si>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</si>
  <si>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</si>
  <si>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</si>
  <si>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</si>
  <si>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</si>
  <si>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</si>
  <si>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</si>
  <si>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</si>
  <si>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</si>
  <si>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</si>
  <si>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</si>
  <si>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</si>
  <si>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</si>
  <si>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</si>
  <si>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</si>
  <si>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</si>
  <si>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111203202</t>
  </si>
  <si>
    <t>Odstránenie krovín a stromov, pri akomkoľvek sklone terénu, pri ploche nad 1 000 m2</t>
  </si>
  <si>
    <t>m2</t>
  </si>
  <si>
    <t>4</t>
  </si>
  <si>
    <t>2</t>
  </si>
  <si>
    <t>1355465064</t>
  </si>
  <si>
    <t>122703601</t>
  </si>
  <si>
    <t>Odstránenie nánosov z vypúšťaných vodných nádrží pri únosnosti dna nad 15 kPa do 40 kPa</t>
  </si>
  <si>
    <t>m3</t>
  </si>
  <si>
    <t>-1345112835</t>
  </si>
  <si>
    <t>3</t>
  </si>
  <si>
    <t>124403101</t>
  </si>
  <si>
    <t>Výkopy na vodotoku do 3 m horn. 5 do 1000 m3</t>
  </si>
  <si>
    <t>1931490291</t>
  </si>
  <si>
    <t>124403109</t>
  </si>
  <si>
    <t>Príplatok za výkopy v tečúcej vode pri ltm hornina 5</t>
  </si>
  <si>
    <t>491056266</t>
  </si>
  <si>
    <t>5</t>
  </si>
  <si>
    <t>129403101</t>
  </si>
  <si>
    <t>Čistenie koryta vodotoku šírky dna 5m hĺbka do 2, 5m hor 5</t>
  </si>
  <si>
    <t>38629967</t>
  </si>
  <si>
    <t>6</t>
  </si>
  <si>
    <t>162253101</t>
  </si>
  <si>
    <t>Vodorovné premiestnenie nánosu nad 40 kPa na vzdialenosť nad 20-60 m</t>
  </si>
  <si>
    <t>2132445027</t>
  </si>
  <si>
    <t>7</t>
  </si>
  <si>
    <t>164203151</t>
  </si>
  <si>
    <t>Vodorovné premiestnenie výkopku po vode hornina5 až 7 do 50 m</t>
  </si>
  <si>
    <t>935268180</t>
  </si>
  <si>
    <t>Vodorovné konštrukcie</t>
  </si>
  <si>
    <t>8</t>
  </si>
  <si>
    <t>462513161</t>
  </si>
  <si>
    <t>Zahádzka z lom. kameňa, hmotnosť kameňov nad 200kg bez výplne medzier</t>
  </si>
  <si>
    <t>543461982</t>
  </si>
  <si>
    <t>9</t>
  </si>
  <si>
    <t>467955111</t>
  </si>
  <si>
    <t>Zrubova hrádzka z guľatiny D200-300mm so zvislými zarazenými kolmi, s prisekaním ložných plôch, skoby, pásovina, materiál</t>
  </si>
  <si>
    <t>574770598</t>
  </si>
  <si>
    <t>99</t>
  </si>
  <si>
    <t>Presun hmôt HSV</t>
  </si>
  <si>
    <t>10</t>
  </si>
  <si>
    <t>998321011</t>
  </si>
  <si>
    <t>Presun hmôt pre objekty hrádze priehradné zemné a kamenisté (832 11)</t>
  </si>
  <si>
    <t>t</t>
  </si>
  <si>
    <t>400014689</t>
  </si>
  <si>
    <t>11</t>
  </si>
  <si>
    <t>998321093</t>
  </si>
  <si>
    <t>Príplatok k cene za zväčšený presun (832 11) pre objekty hrádze priehradné zemné a kamenisté nad vymedzenú najväčšiu dopravnú vzdialenosť do 3000 m</t>
  </si>
  <si>
    <t>1250194523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</si>
</sst>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21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6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/>
    <xf numFmtId="166" fontId="28" fillId="0" borderId="12" xfId="0" applyNumberFormat="1" applyFont="1" applyBorder="1" applyAlignment="1"/>
    <xf numFmtId="166" fontId="28" fillId="0" borderId="13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3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184" t="s">
        <v>5</v>
      </c>
      <c r="AS2" s="185"/>
      <c r="AT2" s="185"/>
      <c r="AU2" s="185"/>
      <c r="AV2" s="185"/>
      <c r="AW2" s="185"/>
      <c r="AX2" s="185"/>
      <c r="AY2" s="185"/>
      <c r="AZ2" s="185"/>
      <c r="BA2" s="185"/>
      <c r="BB2" s="185"/>
      <c r="BC2" s="185"/>
      <c r="BD2" s="185"/>
      <c r="BE2" s="185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spans="1:74" s="1" customFormat="1" ht="12" customHeight="1">
      <c r="B5" s="17"/>
      <c r="D5" s="21" t="s">
        <v>12</v>
      </c>
      <c r="K5" s="205" t="s">
        <v>13</v>
      </c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R5" s="17"/>
      <c r="BE5" s="175" t="s">
        <v>14</v>
      </c>
      <c r="BS5" s="14" t="s">
        <v>6</v>
      </c>
    </row>
    <row r="6" spans="1:74" s="1" customFormat="1" ht="36.950000000000003" customHeight="1">
      <c r="B6" s="17"/>
      <c r="D6" s="23" t="s">
        <v>15</v>
      </c>
      <c r="K6" s="206" t="s">
        <v>16</v>
      </c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R6" s="17"/>
      <c r="BE6" s="176"/>
      <c r="BS6" s="14" t="s">
        <v>6</v>
      </c>
    </row>
    <row r="7" spans="1:74" s="1" customFormat="1" ht="12" customHeight="1">
      <c r="B7" s="17"/>
      <c r="D7" s="24" t="s">
        <v>17</v>
      </c>
      <c r="K7" s="22" t="s">
        <v>1</v>
      </c>
      <c r="AK7" s="24" t="s">
        <v>18</v>
      </c>
      <c r="AN7" s="22" t="s">
        <v>1</v>
      </c>
      <c r="AR7" s="17"/>
      <c r="BE7" s="176"/>
      <c r="BS7" s="14" t="s">
        <v>6</v>
      </c>
    </row>
    <row r="8" spans="1:74" s="1" customFormat="1" ht="12" customHeight="1">
      <c r="B8" s="17"/>
      <c r="D8" s="24" t="s">
        <v>19</v>
      </c>
      <c r="K8" s="22" t="s">
        <v>20</v>
      </c>
      <c r="AK8" s="24" t="s">
        <v>21</v>
      </c>
      <c r="AN8" s="25" t="s">
        <v>22</v>
      </c>
      <c r="AR8" s="17"/>
      <c r="BE8" s="176"/>
      <c r="BS8" s="14" t="s">
        <v>6</v>
      </c>
    </row>
    <row r="9" spans="1:74" s="1" customFormat="1" ht="14.45" customHeight="1">
      <c r="B9" s="17"/>
      <c r="AR9" s="17"/>
      <c r="BE9" s="176"/>
      <c r="BS9" s="14" t="s">
        <v>6</v>
      </c>
    </row>
    <row r="10" spans="1:74" s="1" customFormat="1" ht="12" customHeight="1">
      <c r="B10" s="17"/>
      <c r="D10" s="24" t="s">
        <v>23</v>
      </c>
      <c r="AK10" s="24" t="s">
        <v>24</v>
      </c>
      <c r="AN10" s="22" t="s">
        <v>1</v>
      </c>
      <c r="AR10" s="17"/>
      <c r="BE10" s="176"/>
      <c r="BS10" s="14" t="s">
        <v>6</v>
      </c>
    </row>
    <row r="11" spans="1:74" s="1" customFormat="1" ht="18.399999999999999" customHeight="1">
      <c r="B11" s="17"/>
      <c r="E11" s="22" t="s">
        <v>25</v>
      </c>
      <c r="AK11" s="24" t="s">
        <v>26</v>
      </c>
      <c r="AN11" s="22" t="s">
        <v>1</v>
      </c>
      <c r="AR11" s="17"/>
      <c r="BE11" s="176"/>
      <c r="BS11" s="14" t="s">
        <v>6</v>
      </c>
    </row>
    <row r="12" spans="1:74" s="1" customFormat="1" ht="6.95" customHeight="1">
      <c r="B12" s="17"/>
      <c r="AR12" s="17"/>
      <c r="BE12" s="176"/>
      <c r="BS12" s="14" t="s">
        <v>6</v>
      </c>
    </row>
    <row r="13" spans="1:74" s="1" customFormat="1" ht="12" customHeight="1">
      <c r="B13" s="17"/>
      <c r="D13" s="24" t="s">
        <v>27</v>
      </c>
      <c r="AK13" s="24" t="s">
        <v>24</v>
      </c>
      <c r="AN13" s="26" t="s">
        <v>28</v>
      </c>
      <c r="AR13" s="17"/>
      <c r="BE13" s="176"/>
      <c r="BS13" s="14" t="s">
        <v>6</v>
      </c>
    </row>
    <row r="14" spans="1:74" ht="12.75">
      <c r="B14" s="17"/>
      <c r="E14" s="207" t="s">
        <v>28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4" t="s">
        <v>26</v>
      </c>
      <c r="AN14" s="26" t="s">
        <v>28</v>
      </c>
      <c r="AR14" s="17"/>
      <c r="BE14" s="176"/>
      <c r="BS14" s="14" t="s">
        <v>6</v>
      </c>
    </row>
    <row r="15" spans="1:74" s="1" customFormat="1" ht="6.95" customHeight="1">
      <c r="B15" s="17"/>
      <c r="AR15" s="17"/>
      <c r="BE15" s="176"/>
      <c r="BS15" s="14" t="s">
        <v>3</v>
      </c>
    </row>
    <row r="16" spans="1:74" s="1" customFormat="1" ht="12" customHeight="1">
      <c r="B16" s="17"/>
      <c r="D16" s="24" t="s">
        <v>29</v>
      </c>
      <c r="AK16" s="24" t="s">
        <v>24</v>
      </c>
      <c r="AN16" s="22" t="s">
        <v>1</v>
      </c>
      <c r="AR16" s="17"/>
      <c r="BE16" s="176"/>
      <c r="BS16" s="14" t="s">
        <v>3</v>
      </c>
    </row>
    <row r="17" spans="1:71" s="1" customFormat="1" ht="18.399999999999999" customHeight="1">
      <c r="B17" s="17"/>
      <c r="E17" s="22" t="s">
        <v>30</v>
      </c>
      <c r="AK17" s="24" t="s">
        <v>26</v>
      </c>
      <c r="AN17" s="22" t="s">
        <v>1</v>
      </c>
      <c r="AR17" s="17"/>
      <c r="BE17" s="176"/>
      <c r="BS17" s="14" t="s">
        <v>31</v>
      </c>
    </row>
    <row r="18" spans="1:71" s="1" customFormat="1" ht="6.95" customHeight="1">
      <c r="B18" s="17"/>
      <c r="AR18" s="17"/>
      <c r="BE18" s="176"/>
      <c r="BS18" s="14" t="s">
        <v>6</v>
      </c>
    </row>
    <row r="19" spans="1:71" s="1" customFormat="1" ht="12" customHeight="1">
      <c r="B19" s="17"/>
      <c r="D19" s="24" t="s">
        <v>32</v>
      </c>
      <c r="AK19" s="24" t="s">
        <v>24</v>
      </c>
      <c r="AN19" s="22" t="s">
        <v>1</v>
      </c>
      <c r="AR19" s="17"/>
      <c r="BE19" s="176"/>
      <c r="BS19" s="14" t="s">
        <v>6</v>
      </c>
    </row>
    <row r="20" spans="1:71" s="1" customFormat="1" ht="18.399999999999999" customHeight="1">
      <c r="B20" s="17"/>
      <c r="E20" s="22" t="s">
        <v>20</v>
      </c>
      <c r="AK20" s="24" t="s">
        <v>26</v>
      </c>
      <c r="AN20" s="22" t="s">
        <v>1</v>
      </c>
      <c r="AR20" s="17"/>
      <c r="BE20" s="176"/>
      <c r="BS20" s="14" t="s">
        <v>31</v>
      </c>
    </row>
    <row r="21" spans="1:71" s="1" customFormat="1" ht="6.95" customHeight="1">
      <c r="B21" s="17"/>
      <c r="AR21" s="17"/>
      <c r="BE21" s="176"/>
    </row>
    <row r="22" spans="1:71" s="1" customFormat="1" ht="12" customHeight="1">
      <c r="B22" s="17"/>
      <c r="D22" s="24" t="s">
        <v>33</v>
      </c>
      <c r="AR22" s="17"/>
      <c r="BE22" s="176"/>
    </row>
    <row r="23" spans="1:71" s="1" customFormat="1" ht="16.5" customHeight="1">
      <c r="B23" s="17"/>
      <c r="E23" s="209" t="s">
        <v>1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7"/>
      <c r="BE23" s="176"/>
    </row>
    <row r="24" spans="1:71" s="1" customFormat="1" ht="6.95" customHeight="1">
      <c r="B24" s="17"/>
      <c r="AR24" s="17"/>
      <c r="BE24" s="176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76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78">
        <f>ROUND(AG94,2)</f>
        <v>0</v>
      </c>
      <c r="AL26" s="179"/>
      <c r="AM26" s="179"/>
      <c r="AN26" s="179"/>
      <c r="AO26" s="179"/>
      <c r="AP26" s="29"/>
      <c r="AQ26" s="29"/>
      <c r="AR26" s="30"/>
      <c r="BE26" s="176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76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10" t="s">
        <v>35</v>
      </c>
      <c r="M28" s="210"/>
      <c r="N28" s="210"/>
      <c r="O28" s="210"/>
      <c r="P28" s="210"/>
      <c r="Q28" s="29"/>
      <c r="R28" s="29"/>
      <c r="S28" s="29"/>
      <c r="T28" s="29"/>
      <c r="U28" s="29"/>
      <c r="V28" s="29"/>
      <c r="W28" s="210" t="s">
        <v>36</v>
      </c>
      <c r="X28" s="210"/>
      <c r="Y28" s="210"/>
      <c r="Z28" s="210"/>
      <c r="AA28" s="210"/>
      <c r="AB28" s="210"/>
      <c r="AC28" s="210"/>
      <c r="AD28" s="210"/>
      <c r="AE28" s="210"/>
      <c r="AF28" s="29"/>
      <c r="AG28" s="29"/>
      <c r="AH28" s="29"/>
      <c r="AI28" s="29"/>
      <c r="AJ28" s="29"/>
      <c r="AK28" s="210" t="s">
        <v>37</v>
      </c>
      <c r="AL28" s="210"/>
      <c r="AM28" s="210"/>
      <c r="AN28" s="210"/>
      <c r="AO28" s="210"/>
      <c r="AP28" s="29"/>
      <c r="AQ28" s="29"/>
      <c r="AR28" s="30"/>
      <c r="BE28" s="176"/>
    </row>
    <row r="29" spans="1:71" s="3" customFormat="1" ht="14.45" customHeight="1">
      <c r="B29" s="34"/>
      <c r="D29" s="24" t="s">
        <v>38</v>
      </c>
      <c r="F29" s="24" t="s">
        <v>39</v>
      </c>
      <c r="L29" s="211">
        <v>0.2</v>
      </c>
      <c r="M29" s="174"/>
      <c r="N29" s="174"/>
      <c r="O29" s="174"/>
      <c r="P29" s="174"/>
      <c r="W29" s="173">
        <f>ROUND(AZ94, 2)</f>
        <v>0</v>
      </c>
      <c r="X29" s="174"/>
      <c r="Y29" s="174"/>
      <c r="Z29" s="174"/>
      <c r="AA29" s="174"/>
      <c r="AB29" s="174"/>
      <c r="AC29" s="174"/>
      <c r="AD29" s="174"/>
      <c r="AE29" s="174"/>
      <c r="AK29" s="173">
        <f>ROUND(AV94, 2)</f>
        <v>0</v>
      </c>
      <c r="AL29" s="174"/>
      <c r="AM29" s="174"/>
      <c r="AN29" s="174"/>
      <c r="AO29" s="174"/>
      <c r="AR29" s="34"/>
      <c r="BE29" s="177"/>
    </row>
    <row r="30" spans="1:71" s="3" customFormat="1" ht="14.45" customHeight="1">
      <c r="B30" s="34"/>
      <c r="F30" s="24" t="s">
        <v>40</v>
      </c>
      <c r="L30" s="211">
        <v>0.2</v>
      </c>
      <c r="M30" s="174"/>
      <c r="N30" s="174"/>
      <c r="O30" s="174"/>
      <c r="P30" s="174"/>
      <c r="W30" s="173">
        <f>ROUND(BA94, 2)</f>
        <v>0</v>
      </c>
      <c r="X30" s="174"/>
      <c r="Y30" s="174"/>
      <c r="Z30" s="174"/>
      <c r="AA30" s="174"/>
      <c r="AB30" s="174"/>
      <c r="AC30" s="174"/>
      <c r="AD30" s="174"/>
      <c r="AE30" s="174"/>
      <c r="AK30" s="173">
        <f>ROUND(AW94, 2)</f>
        <v>0</v>
      </c>
      <c r="AL30" s="174"/>
      <c r="AM30" s="174"/>
      <c r="AN30" s="174"/>
      <c r="AO30" s="174"/>
      <c r="AR30" s="34"/>
      <c r="BE30" s="177"/>
    </row>
    <row r="31" spans="1:71" s="3" customFormat="1" ht="14.45" hidden="1" customHeight="1">
      <c r="B31" s="34"/>
      <c r="F31" s="24" t="s">
        <v>41</v>
      </c>
      <c r="L31" s="211">
        <v>0.2</v>
      </c>
      <c r="M31" s="174"/>
      <c r="N31" s="174"/>
      <c r="O31" s="174"/>
      <c r="P31" s="174"/>
      <c r="W31" s="173">
        <f>ROUND(BB94, 2)</f>
        <v>0</v>
      </c>
      <c r="X31" s="174"/>
      <c r="Y31" s="174"/>
      <c r="Z31" s="174"/>
      <c r="AA31" s="174"/>
      <c r="AB31" s="174"/>
      <c r="AC31" s="174"/>
      <c r="AD31" s="174"/>
      <c r="AE31" s="174"/>
      <c r="AK31" s="173">
        <v>0</v>
      </c>
      <c r="AL31" s="174"/>
      <c r="AM31" s="174"/>
      <c r="AN31" s="174"/>
      <c r="AO31" s="174"/>
      <c r="AR31" s="34"/>
      <c r="BE31" s="177"/>
    </row>
    <row r="32" spans="1:71" s="3" customFormat="1" ht="14.45" hidden="1" customHeight="1">
      <c r="B32" s="34"/>
      <c r="F32" s="24" t="s">
        <v>42</v>
      </c>
      <c r="L32" s="211">
        <v>0.2</v>
      </c>
      <c r="M32" s="174"/>
      <c r="N32" s="174"/>
      <c r="O32" s="174"/>
      <c r="P32" s="174"/>
      <c r="W32" s="173">
        <f>ROUND(BC94, 2)</f>
        <v>0</v>
      </c>
      <c r="X32" s="174"/>
      <c r="Y32" s="174"/>
      <c r="Z32" s="174"/>
      <c r="AA32" s="174"/>
      <c r="AB32" s="174"/>
      <c r="AC32" s="174"/>
      <c r="AD32" s="174"/>
      <c r="AE32" s="174"/>
      <c r="AK32" s="173">
        <v>0</v>
      </c>
      <c r="AL32" s="174"/>
      <c r="AM32" s="174"/>
      <c r="AN32" s="174"/>
      <c r="AO32" s="174"/>
      <c r="AR32" s="34"/>
      <c r="BE32" s="177"/>
    </row>
    <row r="33" spans="1:57" s="3" customFormat="1" ht="14.45" hidden="1" customHeight="1">
      <c r="B33" s="34"/>
      <c r="F33" s="24" t="s">
        <v>43</v>
      </c>
      <c r="L33" s="211">
        <v>0</v>
      </c>
      <c r="M33" s="174"/>
      <c r="N33" s="174"/>
      <c r="O33" s="174"/>
      <c r="P33" s="174"/>
      <c r="W33" s="173">
        <f>ROUND(BD94, 2)</f>
        <v>0</v>
      </c>
      <c r="X33" s="174"/>
      <c r="Y33" s="174"/>
      <c r="Z33" s="174"/>
      <c r="AA33" s="174"/>
      <c r="AB33" s="174"/>
      <c r="AC33" s="174"/>
      <c r="AD33" s="174"/>
      <c r="AE33" s="174"/>
      <c r="AK33" s="173">
        <v>0</v>
      </c>
      <c r="AL33" s="174"/>
      <c r="AM33" s="174"/>
      <c r="AN33" s="174"/>
      <c r="AO33" s="174"/>
      <c r="AR33" s="34"/>
      <c r="BE33" s="177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76"/>
    </row>
    <row r="35" spans="1:57" s="2" customFormat="1" ht="25.9" customHeight="1">
      <c r="A35" s="29"/>
      <c r="B35" s="30"/>
      <c r="C35" s="35"/>
      <c r="D35" s="36" t="s">
        <v>44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45</v>
      </c>
      <c r="U35" s="37"/>
      <c r="V35" s="37"/>
      <c r="W35" s="37"/>
      <c r="X35" s="180" t="s">
        <v>46</v>
      </c>
      <c r="Y35" s="181"/>
      <c r="Z35" s="181"/>
      <c r="AA35" s="181"/>
      <c r="AB35" s="181"/>
      <c r="AC35" s="37"/>
      <c r="AD35" s="37"/>
      <c r="AE35" s="37"/>
      <c r="AF35" s="37"/>
      <c r="AG35" s="37"/>
      <c r="AH35" s="37"/>
      <c r="AI35" s="37"/>
      <c r="AJ35" s="37"/>
      <c r="AK35" s="182">
        <f>SUM(AK26:AK33)</f>
        <v>0</v>
      </c>
      <c r="AL35" s="181"/>
      <c r="AM35" s="181"/>
      <c r="AN35" s="181"/>
      <c r="AO35" s="183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49</v>
      </c>
      <c r="AI60" s="32"/>
      <c r="AJ60" s="32"/>
      <c r="AK60" s="32"/>
      <c r="AL60" s="32"/>
      <c r="AM60" s="42" t="s">
        <v>50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51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52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49</v>
      </c>
      <c r="AI75" s="32"/>
      <c r="AJ75" s="32"/>
      <c r="AK75" s="32"/>
      <c r="AL75" s="32"/>
      <c r="AM75" s="42" t="s">
        <v>50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0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0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0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0" s="4" customFormat="1" ht="12" customHeight="1">
      <c r="B84" s="48"/>
      <c r="C84" s="24" t="s">
        <v>12</v>
      </c>
      <c r="L84" s="4" t="str">
        <f>K5</f>
        <v>200204</v>
      </c>
      <c r="AR84" s="48"/>
    </row>
    <row r="85" spans="1:90" s="5" customFormat="1" ht="36.950000000000003" customHeight="1">
      <c r="B85" s="49"/>
      <c r="C85" s="50" t="s">
        <v>15</v>
      </c>
      <c r="L85" s="188" t="str">
        <f>K6</f>
        <v>Zlepšenie vodného hospodárstva v lesoch - vybudovanie prekladaných drevených hrádzok</v>
      </c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R85" s="49"/>
    </row>
    <row r="86" spans="1:90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0" s="2" customFormat="1" ht="12" customHeight="1">
      <c r="A87" s="29"/>
      <c r="B87" s="30"/>
      <c r="C87" s="24" t="s">
        <v>19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21</v>
      </c>
      <c r="AJ87" s="29"/>
      <c r="AK87" s="29"/>
      <c r="AL87" s="29"/>
      <c r="AM87" s="190" t="str">
        <f>IF(AN8= "","",AN8)</f>
        <v>4. 2. 2020</v>
      </c>
      <c r="AN87" s="190"/>
      <c r="AO87" s="29"/>
      <c r="AP87" s="29"/>
      <c r="AQ87" s="29"/>
      <c r="AR87" s="30"/>
      <c r="BE87" s="29"/>
    </row>
    <row r="88" spans="1:90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0" s="2" customFormat="1" ht="27.95" customHeight="1">
      <c r="A89" s="29"/>
      <c r="B89" s="30"/>
      <c r="C89" s="24" t="s">
        <v>23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EKOS spol. s r.o. Stará Ľubovňa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29</v>
      </c>
      <c r="AJ89" s="29"/>
      <c r="AK89" s="29"/>
      <c r="AL89" s="29"/>
      <c r="AM89" s="186" t="str">
        <f>IF(E17="","",E17)</f>
        <v>SL PROJEKT s.r.o. Stará Ľubovňa</v>
      </c>
      <c r="AN89" s="187"/>
      <c r="AO89" s="187"/>
      <c r="AP89" s="187"/>
      <c r="AQ89" s="29"/>
      <c r="AR89" s="30"/>
      <c r="AS89" s="191" t="s">
        <v>54</v>
      </c>
      <c r="AT89" s="19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0" s="2" customFormat="1" ht="15.2" customHeight="1">
      <c r="A90" s="29"/>
      <c r="B90" s="30"/>
      <c r="C90" s="24" t="s">
        <v>27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86" t="str">
        <f>IF(E20="","",E20)</f>
        <v xml:space="preserve"> </v>
      </c>
      <c r="AN90" s="187"/>
      <c r="AO90" s="187"/>
      <c r="AP90" s="187"/>
      <c r="AQ90" s="29"/>
      <c r="AR90" s="30"/>
      <c r="AS90" s="193"/>
      <c r="AT90" s="19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0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3"/>
      <c r="AT91" s="19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0" s="2" customFormat="1" ht="29.25" customHeight="1">
      <c r="A92" s="29"/>
      <c r="B92" s="30"/>
      <c r="C92" s="195" t="s">
        <v>55</v>
      </c>
      <c r="D92" s="196"/>
      <c r="E92" s="196"/>
      <c r="F92" s="196"/>
      <c r="G92" s="196"/>
      <c r="H92" s="57"/>
      <c r="I92" s="197" t="s">
        <v>56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8" t="s">
        <v>57</v>
      </c>
      <c r="AH92" s="196"/>
      <c r="AI92" s="196"/>
      <c r="AJ92" s="196"/>
      <c r="AK92" s="196"/>
      <c r="AL92" s="196"/>
      <c r="AM92" s="196"/>
      <c r="AN92" s="197" t="s">
        <v>58</v>
      </c>
      <c r="AO92" s="196"/>
      <c r="AP92" s="199"/>
      <c r="AQ92" s="58" t="s">
        <v>59</v>
      </c>
      <c r="AR92" s="30"/>
      <c r="AS92" s="59" t="s">
        <v>60</v>
      </c>
      <c r="AT92" s="60" t="s">
        <v>61</v>
      </c>
      <c r="AU92" s="60" t="s">
        <v>62</v>
      </c>
      <c r="AV92" s="60" t="s">
        <v>63</v>
      </c>
      <c r="AW92" s="60" t="s">
        <v>64</v>
      </c>
      <c r="AX92" s="60" t="s">
        <v>65</v>
      </c>
      <c r="AY92" s="60" t="s">
        <v>66</v>
      </c>
      <c r="AZ92" s="60" t="s">
        <v>67</v>
      </c>
      <c r="BA92" s="60" t="s">
        <v>68</v>
      </c>
      <c r="BB92" s="60" t="s">
        <v>69</v>
      </c>
      <c r="BC92" s="60" t="s">
        <v>70</v>
      </c>
      <c r="BD92" s="61" t="s">
        <v>71</v>
      </c>
      <c r="BE92" s="29"/>
    </row>
    <row r="93" spans="1:90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0" s="6" customFormat="1" ht="32.450000000000003" customHeight="1">
      <c r="B94" s="65"/>
      <c r="C94" s="66" t="s">
        <v>72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SUM(AG94,AT94)</f>
        <v>0</v>
      </c>
      <c r="AO94" s="204"/>
      <c r="AP94" s="204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73</v>
      </c>
      <c r="BT94" s="74" t="s">
        <v>74</v>
      </c>
      <c r="BV94" s="74" t="s">
        <v>75</v>
      </c>
      <c r="BW94" s="74" t="s">
        <v>4</v>
      </c>
      <c r="BX94" s="74" t="s">
        <v>76</v>
      </c>
      <c r="CL94" s="74" t="s">
        <v>1</v>
      </c>
    </row>
    <row r="95" spans="1:90" s="7" customFormat="1" ht="40.5" customHeight="1">
      <c r="A95" s="75" t="s">
        <v>77</v>
      </c>
      <c r="B95" s="76"/>
      <c r="C95" s="77"/>
      <c r="D95" s="202" t="s">
        <v>13</v>
      </c>
      <c r="E95" s="202"/>
      <c r="F95" s="202"/>
      <c r="G95" s="202"/>
      <c r="H95" s="202"/>
      <c r="I95" s="78"/>
      <c r="J95" s="202" t="s">
        <v>16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'200204 - Zlepšenie vodnéh...'!J28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79" t="s">
        <v>78</v>
      </c>
      <c r="AR95" s="76"/>
      <c r="AS95" s="80">
        <v>0</v>
      </c>
      <c r="AT95" s="81">
        <f>ROUND(SUM(AV95:AW95),2)</f>
        <v>0</v>
      </c>
      <c r="AU95" s="82">
        <f>'200204 - Zlepšenie vodnéh...'!P116</f>
        <v>0</v>
      </c>
      <c r="AV95" s="81">
        <f>'200204 - Zlepšenie vodnéh...'!J31</f>
        <v>0</v>
      </c>
      <c r="AW95" s="81">
        <f>'200204 - Zlepšenie vodnéh...'!J32</f>
        <v>0</v>
      </c>
      <c r="AX95" s="81">
        <f>'200204 - Zlepšenie vodnéh...'!J33</f>
        <v>0</v>
      </c>
      <c r="AY95" s="81">
        <f>'200204 - Zlepšenie vodnéh...'!J34</f>
        <v>0</v>
      </c>
      <c r="AZ95" s="81">
        <f>'200204 - Zlepšenie vodnéh...'!F31</f>
        <v>0</v>
      </c>
      <c r="BA95" s="81">
        <f>'200204 - Zlepšenie vodnéh...'!F32</f>
        <v>0</v>
      </c>
      <c r="BB95" s="81">
        <f>'200204 - Zlepšenie vodnéh...'!F33</f>
        <v>0</v>
      </c>
      <c r="BC95" s="81">
        <f>'200204 - Zlepšenie vodnéh...'!F34</f>
        <v>0</v>
      </c>
      <c r="BD95" s="83">
        <f>'200204 - Zlepšenie vodnéh...'!F35</f>
        <v>0</v>
      </c>
      <c r="BT95" s="84" t="s">
        <v>79</v>
      </c>
      <c r="BU95" s="84" t="s">
        <v>80</v>
      </c>
      <c r="BV95" s="84" t="s">
        <v>75</v>
      </c>
      <c r="BW95" s="84" t="s">
        <v>4</v>
      </c>
      <c r="BX95" s="84" t="s">
        <v>76</v>
      </c>
      <c r="CL95" s="84" t="s">
        <v>1</v>
      </c>
    </row>
    <row r="96" spans="1:90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200204 - Zlepšenie vodnéh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2"/>
  <sheetViews>
    <sheetView showGridLines="0" tabSelected="1" topLeftCell="A54" workbookViewId="0">
      <selection activeCell="E19" sqref="E19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5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5"/>
      <c r="L2" s="184" t="s">
        <v>5</v>
      </c>
      <c r="M2" s="185"/>
      <c r="N2" s="185"/>
      <c r="O2" s="185"/>
      <c r="P2" s="185"/>
      <c r="Q2" s="185"/>
      <c r="R2" s="185"/>
      <c r="S2" s="185"/>
      <c r="T2" s="185"/>
      <c r="U2" s="185"/>
      <c r="V2" s="185"/>
      <c r="AT2" s="14" t="s">
        <v>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8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81</v>
      </c>
      <c r="I4" s="85"/>
      <c r="L4" s="17"/>
      <c r="M4" s="87" t="s">
        <v>9</v>
      </c>
      <c r="AT4" s="14" t="s">
        <v>3</v>
      </c>
    </row>
    <row r="5" spans="1:46" s="1" customFormat="1" ht="6.95" customHeight="1">
      <c r="B5" s="17"/>
      <c r="I5" s="85"/>
      <c r="L5" s="17"/>
    </row>
    <row r="6" spans="1:46" s="2" customFormat="1" ht="12" customHeight="1">
      <c r="A6" s="29"/>
      <c r="B6" s="30"/>
      <c r="C6" s="29"/>
      <c r="D6" s="24" t="s">
        <v>15</v>
      </c>
      <c r="E6" s="29"/>
      <c r="F6" s="29"/>
      <c r="G6" s="29"/>
      <c r="H6" s="29"/>
      <c r="I6" s="88"/>
      <c r="J6" s="29"/>
      <c r="K6" s="29"/>
      <c r="L6" s="3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</row>
    <row r="7" spans="1:46" s="2" customFormat="1" ht="27" customHeight="1">
      <c r="A7" s="29"/>
      <c r="B7" s="30"/>
      <c r="C7" s="29"/>
      <c r="D7" s="29"/>
      <c r="E7" s="188" t="s">
        <v>16</v>
      </c>
      <c r="F7" s="212"/>
      <c r="G7" s="212"/>
      <c r="H7" s="212"/>
      <c r="I7" s="88"/>
      <c r="J7" s="29"/>
      <c r="K7" s="29"/>
      <c r="L7" s="3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</row>
    <row r="8" spans="1:46" s="2" customFormat="1" ht="11.25">
      <c r="A8" s="29"/>
      <c r="B8" s="30"/>
      <c r="C8" s="29"/>
      <c r="D8" s="29"/>
      <c r="E8" s="29"/>
      <c r="F8" s="29"/>
      <c r="G8" s="29"/>
      <c r="H8" s="29"/>
      <c r="I8" s="88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2" customHeight="1">
      <c r="A9" s="29"/>
      <c r="B9" s="30"/>
      <c r="C9" s="29"/>
      <c r="D9" s="24" t="s">
        <v>17</v>
      </c>
      <c r="E9" s="29"/>
      <c r="F9" s="22" t="s">
        <v>1</v>
      </c>
      <c r="G9" s="29"/>
      <c r="H9" s="29"/>
      <c r="I9" s="89" t="s">
        <v>18</v>
      </c>
      <c r="J9" s="22" t="s">
        <v>1</v>
      </c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4" t="s">
        <v>19</v>
      </c>
      <c r="E10" s="29"/>
      <c r="F10" s="22" t="s">
        <v>20</v>
      </c>
      <c r="G10" s="29"/>
      <c r="H10" s="29"/>
      <c r="I10" s="89" t="s">
        <v>21</v>
      </c>
      <c r="J10" s="52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0.9" customHeight="1">
      <c r="A11" s="29"/>
      <c r="B11" s="30"/>
      <c r="C11" s="29"/>
      <c r="D11" s="29"/>
      <c r="E11" s="29"/>
      <c r="F11" s="29"/>
      <c r="G11" s="29"/>
      <c r="H11" s="29"/>
      <c r="I11" s="88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23</v>
      </c>
      <c r="E12" s="29"/>
      <c r="F12" s="29"/>
      <c r="G12" s="29"/>
      <c r="H12" s="29"/>
      <c r="I12" s="89" t="s">
        <v>24</v>
      </c>
      <c r="J12" s="22" t="s">
        <v>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8" customHeight="1">
      <c r="A13" s="29"/>
      <c r="B13" s="30"/>
      <c r="C13" s="29"/>
      <c r="D13" s="29"/>
      <c r="E13" s="22" t="s">
        <v>25</v>
      </c>
      <c r="F13" s="29"/>
      <c r="G13" s="29"/>
      <c r="H13" s="29"/>
      <c r="I13" s="89" t="s">
        <v>26</v>
      </c>
      <c r="J13" s="22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6.95" customHeight="1">
      <c r="A14" s="29"/>
      <c r="B14" s="30"/>
      <c r="C14" s="29"/>
      <c r="D14" s="29"/>
      <c r="E14" s="29"/>
      <c r="F14" s="29"/>
      <c r="G14" s="29"/>
      <c r="H14" s="29"/>
      <c r="I14" s="88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4" t="s">
        <v>27</v>
      </c>
      <c r="E15" s="29"/>
      <c r="F15" s="29"/>
      <c r="G15" s="29"/>
      <c r="H15" s="29"/>
      <c r="I15" s="89" t="s">
        <v>24</v>
      </c>
      <c r="J15" s="25" t="str">
        <f>'Rekapitulácia stavby'!AN13</f>
        <v>Vyplň údaj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8" customHeight="1">
      <c r="A16" s="29"/>
      <c r="B16" s="30"/>
      <c r="C16" s="29"/>
      <c r="D16" s="29"/>
      <c r="E16" s="213" t="str">
        <f>'Rekapitulácia stavby'!E14</f>
        <v>Vyplň údaj</v>
      </c>
      <c r="F16" s="205"/>
      <c r="G16" s="205"/>
      <c r="H16" s="205"/>
      <c r="I16" s="89" t="s">
        <v>26</v>
      </c>
      <c r="J16" s="25" t="str">
        <f>'Rekapitulácia stavby'!AN14</f>
        <v>Vyplň údaj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6.95" customHeight="1">
      <c r="A17" s="29"/>
      <c r="B17" s="30"/>
      <c r="C17" s="29"/>
      <c r="D17" s="29"/>
      <c r="E17" s="29"/>
      <c r="F17" s="29"/>
      <c r="G17" s="29"/>
      <c r="H17" s="29"/>
      <c r="I17" s="88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4" t="s">
        <v>29</v>
      </c>
      <c r="E18" s="29"/>
      <c r="F18" s="29"/>
      <c r="G18" s="29"/>
      <c r="H18" s="29"/>
      <c r="I18" s="89" t="s">
        <v>24</v>
      </c>
      <c r="J18" s="22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2"/>
      <c r="F19" s="29"/>
      <c r="G19" s="29"/>
      <c r="H19" s="29"/>
      <c r="I19" s="89" t="s">
        <v>26</v>
      </c>
      <c r="J19" s="22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88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4" t="s">
        <v>32</v>
      </c>
      <c r="E21" s="29"/>
      <c r="F21" s="29"/>
      <c r="G21" s="29"/>
      <c r="H21" s="29"/>
      <c r="I21" s="89" t="s">
        <v>24</v>
      </c>
      <c r="J21" s="22" t="str">
        <f>IF('Rekapitulácia stavby'!AN19="","",'Rekapitulácia stavby'!AN19)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2" t="str">
        <f>IF('Rekapitulácia stavby'!E20="","",'Rekapitulácia stavby'!E20)</f>
        <v xml:space="preserve"> </v>
      </c>
      <c r="F22" s="29"/>
      <c r="G22" s="29"/>
      <c r="H22" s="29"/>
      <c r="I22" s="89" t="s">
        <v>26</v>
      </c>
      <c r="J22" s="22" t="str">
        <f>IF('Rekapitulácia stavby'!AN20="","",'Rekapitulácia stavby'!AN20)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88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4" t="s">
        <v>33</v>
      </c>
      <c r="E24" s="29"/>
      <c r="F24" s="29"/>
      <c r="G24" s="29"/>
      <c r="H24" s="29"/>
      <c r="I24" s="88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8" customFormat="1" ht="16.5" customHeight="1">
      <c r="A25" s="90"/>
      <c r="B25" s="91"/>
      <c r="C25" s="90"/>
      <c r="D25" s="90"/>
      <c r="E25" s="209" t="s">
        <v>1</v>
      </c>
      <c r="F25" s="209"/>
      <c r="G25" s="209"/>
      <c r="H25" s="209"/>
      <c r="I25" s="92"/>
      <c r="J25" s="90"/>
      <c r="K25" s="90"/>
      <c r="L25" s="93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88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63"/>
      <c r="E27" s="63"/>
      <c r="F27" s="63"/>
      <c r="G27" s="63"/>
      <c r="H27" s="63"/>
      <c r="I27" s="94"/>
      <c r="J27" s="63"/>
      <c r="K27" s="63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25.35" customHeight="1">
      <c r="A28" s="29"/>
      <c r="B28" s="30"/>
      <c r="C28" s="29"/>
      <c r="D28" s="95" t="s">
        <v>34</v>
      </c>
      <c r="E28" s="29"/>
      <c r="F28" s="29"/>
      <c r="G28" s="29"/>
      <c r="H28" s="29"/>
      <c r="I28" s="88"/>
      <c r="J28" s="68">
        <f>ROUND(J116, 2)</f>
        <v>0</v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4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4.45" customHeight="1">
      <c r="A30" s="29"/>
      <c r="B30" s="30"/>
      <c r="C30" s="29"/>
      <c r="D30" s="29"/>
      <c r="E30" s="29"/>
      <c r="F30" s="33" t="s">
        <v>36</v>
      </c>
      <c r="G30" s="29"/>
      <c r="H30" s="29"/>
      <c r="I30" s="96" t="s">
        <v>35</v>
      </c>
      <c r="J30" s="33" t="s">
        <v>37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14.45" customHeight="1">
      <c r="A31" s="29"/>
      <c r="B31" s="30"/>
      <c r="C31" s="29"/>
      <c r="D31" s="97" t="s">
        <v>38</v>
      </c>
      <c r="E31" s="24" t="s">
        <v>39</v>
      </c>
      <c r="F31" s="98">
        <f>ROUND((SUM(BE116:BE131)),  2)</f>
        <v>0</v>
      </c>
      <c r="G31" s="29"/>
      <c r="H31" s="29"/>
      <c r="I31" s="99">
        <v>0.2</v>
      </c>
      <c r="J31" s="98">
        <f>ROUND(((SUM(BE116:BE131))*I31),  2)</f>
        <v>0</v>
      </c>
      <c r="K31" s="29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4" t="s">
        <v>40</v>
      </c>
      <c r="F32" s="98">
        <f>ROUND((SUM(BF116:BF131)),  2)</f>
        <v>0</v>
      </c>
      <c r="G32" s="29"/>
      <c r="H32" s="29"/>
      <c r="I32" s="99">
        <v>0.2</v>
      </c>
      <c r="J32" s="98">
        <f>ROUND(((SUM(BF116:BF131))*I32),  2)</f>
        <v>0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hidden="1" customHeight="1">
      <c r="A33" s="29"/>
      <c r="B33" s="30"/>
      <c r="C33" s="29"/>
      <c r="D33" s="29"/>
      <c r="E33" s="24" t="s">
        <v>41</v>
      </c>
      <c r="F33" s="98">
        <f>ROUND((SUM(BG116:BG131)),  2)</f>
        <v>0</v>
      </c>
      <c r="G33" s="29"/>
      <c r="H33" s="29"/>
      <c r="I33" s="99">
        <v>0.2</v>
      </c>
      <c r="J33" s="98">
        <f>0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hidden="1" customHeight="1">
      <c r="A34" s="29"/>
      <c r="B34" s="30"/>
      <c r="C34" s="29"/>
      <c r="D34" s="29"/>
      <c r="E34" s="24" t="s">
        <v>42</v>
      </c>
      <c r="F34" s="98">
        <f>ROUND((SUM(BH116:BH131)),  2)</f>
        <v>0</v>
      </c>
      <c r="G34" s="29"/>
      <c r="H34" s="29"/>
      <c r="I34" s="99">
        <v>0.2</v>
      </c>
      <c r="J34" s="98">
        <f>0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43</v>
      </c>
      <c r="F35" s="98">
        <f>ROUND((SUM(BI116:BI131)),  2)</f>
        <v>0</v>
      </c>
      <c r="G35" s="29"/>
      <c r="H35" s="29"/>
      <c r="I35" s="99">
        <v>0</v>
      </c>
      <c r="J35" s="98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88"/>
      <c r="J36" s="29"/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25.35" customHeight="1">
      <c r="A37" s="29"/>
      <c r="B37" s="30"/>
      <c r="C37" s="100"/>
      <c r="D37" s="101" t="s">
        <v>44</v>
      </c>
      <c r="E37" s="57"/>
      <c r="F37" s="57"/>
      <c r="G37" s="102" t="s">
        <v>45</v>
      </c>
      <c r="H37" s="103" t="s">
        <v>46</v>
      </c>
      <c r="I37" s="104"/>
      <c r="J37" s="105">
        <f>SUM(J28:J35)</f>
        <v>0</v>
      </c>
      <c r="K37" s="106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29"/>
      <c r="G38" s="29"/>
      <c r="H38" s="29"/>
      <c r="I38" s="88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1" customFormat="1" ht="14.45" customHeight="1">
      <c r="B39" s="17"/>
      <c r="I39" s="85"/>
      <c r="L39" s="17"/>
    </row>
    <row r="40" spans="1:31" s="1" customFormat="1" ht="14.45" customHeight="1">
      <c r="B40" s="17"/>
      <c r="I40" s="85"/>
      <c r="L40" s="17"/>
    </row>
    <row r="41" spans="1:31" s="1" customFormat="1" ht="14.45" customHeight="1">
      <c r="B41" s="17"/>
      <c r="I41" s="85"/>
      <c r="L41" s="17"/>
    </row>
    <row r="42" spans="1:31" s="1" customFormat="1" ht="14.45" customHeight="1">
      <c r="B42" s="17"/>
      <c r="I42" s="85"/>
      <c r="L42" s="17"/>
    </row>
    <row r="43" spans="1:31" s="1" customFormat="1" ht="14.45" customHeight="1">
      <c r="B43" s="17"/>
      <c r="I43" s="85"/>
      <c r="L43" s="17"/>
    </row>
    <row r="44" spans="1:31" s="1" customFormat="1" ht="14.45" customHeight="1">
      <c r="B44" s="17"/>
      <c r="I44" s="85"/>
      <c r="L44" s="17"/>
    </row>
    <row r="45" spans="1:31" s="1" customFormat="1" ht="14.45" customHeight="1">
      <c r="B45" s="17"/>
      <c r="I45" s="85"/>
      <c r="L45" s="17"/>
    </row>
    <row r="46" spans="1:31" s="1" customFormat="1" ht="14.45" customHeight="1">
      <c r="B46" s="17"/>
      <c r="I46" s="85"/>
      <c r="L46" s="17"/>
    </row>
    <row r="47" spans="1:31" s="1" customFormat="1" ht="14.45" customHeight="1">
      <c r="B47" s="17"/>
      <c r="I47" s="85"/>
      <c r="L47" s="17"/>
    </row>
    <row r="48" spans="1:31" s="1" customFormat="1" ht="14.45" customHeight="1">
      <c r="B48" s="17"/>
      <c r="I48" s="85"/>
      <c r="L48" s="17"/>
    </row>
    <row r="49" spans="1:31" s="1" customFormat="1" ht="14.45" customHeight="1">
      <c r="B49" s="17"/>
      <c r="I49" s="85"/>
      <c r="L49" s="17"/>
    </row>
    <row r="50" spans="1:31" s="2" customFormat="1" ht="14.45" customHeight="1">
      <c r="B50" s="39"/>
      <c r="D50" s="40" t="s">
        <v>47</v>
      </c>
      <c r="E50" s="41"/>
      <c r="F50" s="41"/>
      <c r="G50" s="40" t="s">
        <v>48</v>
      </c>
      <c r="H50" s="41"/>
      <c r="I50" s="107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49</v>
      </c>
      <c r="E61" s="32"/>
      <c r="F61" s="108" t="s">
        <v>50</v>
      </c>
      <c r="G61" s="42" t="s">
        <v>49</v>
      </c>
      <c r="H61" s="32"/>
      <c r="I61" s="109"/>
      <c r="J61" s="110" t="s">
        <v>50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51</v>
      </c>
      <c r="E65" s="43"/>
      <c r="F65" s="43"/>
      <c r="G65" s="40" t="s">
        <v>52</v>
      </c>
      <c r="H65" s="43"/>
      <c r="I65" s="111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49</v>
      </c>
      <c r="E76" s="32"/>
      <c r="F76" s="108" t="s">
        <v>50</v>
      </c>
      <c r="G76" s="42" t="s">
        <v>49</v>
      </c>
      <c r="H76" s="32"/>
      <c r="I76" s="109"/>
      <c r="J76" s="110" t="s">
        <v>50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2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3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82</v>
      </c>
      <c r="D82" s="29"/>
      <c r="E82" s="29"/>
      <c r="F82" s="29"/>
      <c r="G82" s="29"/>
      <c r="H82" s="29"/>
      <c r="I82" s="88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88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15</v>
      </c>
      <c r="D84" s="29"/>
      <c r="E84" s="29"/>
      <c r="F84" s="29"/>
      <c r="G84" s="29"/>
      <c r="H84" s="29"/>
      <c r="I84" s="88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7" customHeight="1">
      <c r="A85" s="29"/>
      <c r="B85" s="30"/>
      <c r="C85" s="29"/>
      <c r="D85" s="29"/>
      <c r="E85" s="188" t="str">
        <f>E7</f>
        <v>Zlepšenie vodného hospodárstva v lesoch - vybudovanie prekladaných drevených hrádzok</v>
      </c>
      <c r="F85" s="212"/>
      <c r="G85" s="212"/>
      <c r="H85" s="212"/>
      <c r="I85" s="88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88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2" customHeight="1">
      <c r="A87" s="29"/>
      <c r="B87" s="30"/>
      <c r="C87" s="24" t="s">
        <v>19</v>
      </c>
      <c r="D87" s="29"/>
      <c r="E87" s="29"/>
      <c r="F87" s="22" t="str">
        <f>F10</f>
        <v xml:space="preserve"> </v>
      </c>
      <c r="G87" s="29"/>
      <c r="H87" s="29"/>
      <c r="I87" s="89" t="s">
        <v>21</v>
      </c>
      <c r="J87" s="52" t="str">
        <f>IF(J10="","",J10)</f>
        <v/>
      </c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88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27.95" customHeight="1">
      <c r="A89" s="29"/>
      <c r="B89" s="30"/>
      <c r="C89" s="24" t="s">
        <v>23</v>
      </c>
      <c r="D89" s="29"/>
      <c r="E89" s="29"/>
      <c r="F89" s="22" t="str">
        <f>E13</f>
        <v>EKOS spol. s r.o. Stará Ľubovňa</v>
      </c>
      <c r="G89" s="29"/>
      <c r="H89" s="29"/>
      <c r="I89" s="89" t="s">
        <v>29</v>
      </c>
      <c r="J89" s="27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15.2" customHeight="1">
      <c r="A90" s="29"/>
      <c r="B90" s="30"/>
      <c r="C90" s="24" t="s">
        <v>27</v>
      </c>
      <c r="D90" s="29"/>
      <c r="E90" s="29"/>
      <c r="F90" s="22" t="str">
        <f>IF(E16="","",E16)</f>
        <v>Vyplň údaj</v>
      </c>
      <c r="G90" s="29"/>
      <c r="H90" s="29"/>
      <c r="I90" s="89" t="s">
        <v>32</v>
      </c>
      <c r="J90" s="27" t="str">
        <f>E22</f>
        <v xml:space="preserve"> </v>
      </c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0.35" customHeight="1">
      <c r="A91" s="29"/>
      <c r="B91" s="30"/>
      <c r="C91" s="29"/>
      <c r="D91" s="29"/>
      <c r="E91" s="29"/>
      <c r="F91" s="29"/>
      <c r="G91" s="29"/>
      <c r="H91" s="29"/>
      <c r="I91" s="88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9.25" customHeight="1">
      <c r="A92" s="29"/>
      <c r="B92" s="30"/>
      <c r="C92" s="114" t="s">
        <v>83</v>
      </c>
      <c r="D92" s="100"/>
      <c r="E92" s="100"/>
      <c r="F92" s="100"/>
      <c r="G92" s="100"/>
      <c r="H92" s="100"/>
      <c r="I92" s="115"/>
      <c r="J92" s="116" t="s">
        <v>84</v>
      </c>
      <c r="K92" s="100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88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2.9" customHeight="1">
      <c r="A94" s="29"/>
      <c r="B94" s="30"/>
      <c r="C94" s="117" t="s">
        <v>85</v>
      </c>
      <c r="D94" s="29"/>
      <c r="E94" s="29"/>
      <c r="F94" s="29"/>
      <c r="G94" s="29"/>
      <c r="H94" s="29"/>
      <c r="I94" s="88"/>
      <c r="J94" s="68">
        <f>J116</f>
        <v>0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U94" s="14" t="s">
        <v>86</v>
      </c>
    </row>
    <row r="95" spans="1:47" s="9" customFormat="1" ht="24.95" customHeight="1">
      <c r="B95" s="118"/>
      <c r="D95" s="119" t="s">
        <v>87</v>
      </c>
      <c r="E95" s="120"/>
      <c r="F95" s="120"/>
      <c r="G95" s="120"/>
      <c r="H95" s="120"/>
      <c r="I95" s="121"/>
      <c r="J95" s="122">
        <f>J117</f>
        <v>0</v>
      </c>
      <c r="L95" s="118"/>
    </row>
    <row r="96" spans="1:47" s="10" customFormat="1" ht="19.899999999999999" customHeight="1">
      <c r="B96" s="123"/>
      <c r="D96" s="124" t="s">
        <v>88</v>
      </c>
      <c r="E96" s="125"/>
      <c r="F96" s="125"/>
      <c r="G96" s="125"/>
      <c r="H96" s="125"/>
      <c r="I96" s="126"/>
      <c r="J96" s="127">
        <f>J118</f>
        <v>0</v>
      </c>
      <c r="L96" s="123"/>
    </row>
    <row r="97" spans="1:31" s="10" customFormat="1" ht="19.899999999999999" customHeight="1">
      <c r="B97" s="123"/>
      <c r="D97" s="124" t="s">
        <v>89</v>
      </c>
      <c r="E97" s="125"/>
      <c r="F97" s="125"/>
      <c r="G97" s="125"/>
      <c r="H97" s="125"/>
      <c r="I97" s="126"/>
      <c r="J97" s="127">
        <f>J126</f>
        <v>0</v>
      </c>
      <c r="L97" s="123"/>
    </row>
    <row r="98" spans="1:31" s="10" customFormat="1" ht="19.899999999999999" customHeight="1">
      <c r="B98" s="123"/>
      <c r="D98" s="124" t="s">
        <v>90</v>
      </c>
      <c r="E98" s="125"/>
      <c r="F98" s="125"/>
      <c r="G98" s="125"/>
      <c r="H98" s="125"/>
      <c r="I98" s="126"/>
      <c r="J98" s="127">
        <f>J129</f>
        <v>0</v>
      </c>
      <c r="L98" s="123"/>
    </row>
    <row r="99" spans="1:31" s="2" customFormat="1" ht="21.75" customHeight="1">
      <c r="A99" s="29"/>
      <c r="B99" s="30"/>
      <c r="C99" s="29"/>
      <c r="D99" s="29"/>
      <c r="E99" s="29"/>
      <c r="F99" s="29"/>
      <c r="G99" s="29"/>
      <c r="H99" s="29"/>
      <c r="I99" s="88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s="2" customFormat="1" ht="6.95" customHeight="1">
      <c r="A100" s="29"/>
      <c r="B100" s="44"/>
      <c r="C100" s="45"/>
      <c r="D100" s="45"/>
      <c r="E100" s="45"/>
      <c r="F100" s="45"/>
      <c r="G100" s="45"/>
      <c r="H100" s="45"/>
      <c r="I100" s="112"/>
      <c r="J100" s="45"/>
      <c r="K100" s="45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4" spans="1:31" s="2" customFormat="1" ht="6.95" customHeight="1">
      <c r="A104" s="29"/>
      <c r="B104" s="46"/>
      <c r="C104" s="47"/>
      <c r="D104" s="47"/>
      <c r="E104" s="47"/>
      <c r="F104" s="47"/>
      <c r="G104" s="47"/>
      <c r="H104" s="47"/>
      <c r="I104" s="113"/>
      <c r="J104" s="47"/>
      <c r="K104" s="47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24.95" customHeight="1">
      <c r="A105" s="29"/>
      <c r="B105" s="30"/>
      <c r="C105" s="18" t="s">
        <v>91</v>
      </c>
      <c r="D105" s="29"/>
      <c r="E105" s="29"/>
      <c r="F105" s="29"/>
      <c r="G105" s="29"/>
      <c r="H105" s="29"/>
      <c r="I105" s="88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88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2" customHeight="1">
      <c r="A107" s="29"/>
      <c r="B107" s="30"/>
      <c r="C107" s="24" t="s">
        <v>15</v>
      </c>
      <c r="D107" s="29"/>
      <c r="E107" s="29"/>
      <c r="F107" s="29"/>
      <c r="G107" s="29"/>
      <c r="H107" s="29"/>
      <c r="I107" s="88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7" customHeight="1">
      <c r="A108" s="29"/>
      <c r="B108" s="30"/>
      <c r="C108" s="29"/>
      <c r="D108" s="29"/>
      <c r="E108" s="188" t="str">
        <f>E7</f>
        <v>Zlepšenie vodného hospodárstva v lesoch - vybudovanie prekladaných drevených hrádzok</v>
      </c>
      <c r="F108" s="212"/>
      <c r="G108" s="212"/>
      <c r="H108" s="212"/>
      <c r="I108" s="88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30"/>
      <c r="C109" s="29"/>
      <c r="D109" s="29"/>
      <c r="E109" s="29"/>
      <c r="F109" s="29"/>
      <c r="G109" s="29"/>
      <c r="H109" s="29"/>
      <c r="I109" s="88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19</v>
      </c>
      <c r="D110" s="29"/>
      <c r="E110" s="29"/>
      <c r="F110" s="22" t="str">
        <f>F10</f>
        <v xml:space="preserve"> </v>
      </c>
      <c r="G110" s="29"/>
      <c r="H110" s="29"/>
      <c r="I110" s="89" t="s">
        <v>21</v>
      </c>
      <c r="J110" s="52" t="str">
        <f>IF(J10="","",J10)</f>
        <v/>
      </c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88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7.95" customHeight="1">
      <c r="A112" s="29"/>
      <c r="B112" s="30"/>
      <c r="C112" s="24" t="s">
        <v>23</v>
      </c>
      <c r="D112" s="29"/>
      <c r="E112" s="29"/>
      <c r="F112" s="22" t="str">
        <f>E13</f>
        <v>EKOS spol. s r.o. Stará Ľubovňa</v>
      </c>
      <c r="G112" s="29"/>
      <c r="H112" s="29"/>
      <c r="I112" s="89" t="s">
        <v>29</v>
      </c>
      <c r="J112" s="27">
        <f>E19</f>
        <v>0</v>
      </c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" customHeight="1">
      <c r="A113" s="29"/>
      <c r="B113" s="30"/>
      <c r="C113" s="24" t="s">
        <v>27</v>
      </c>
      <c r="D113" s="29"/>
      <c r="E113" s="29"/>
      <c r="F113" s="22" t="str">
        <f>IF(E16="","",E16)</f>
        <v>Vyplň údaj</v>
      </c>
      <c r="G113" s="29"/>
      <c r="H113" s="29"/>
      <c r="I113" s="89" t="s">
        <v>32</v>
      </c>
      <c r="J113" s="27" t="str">
        <f>E22</f>
        <v xml:space="preserve"> 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0.35" customHeight="1">
      <c r="A114" s="29"/>
      <c r="B114" s="30"/>
      <c r="C114" s="29"/>
      <c r="D114" s="29"/>
      <c r="E114" s="29"/>
      <c r="F114" s="29"/>
      <c r="G114" s="29"/>
      <c r="H114" s="29"/>
      <c r="I114" s="88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11" customFormat="1" ht="29.25" customHeight="1">
      <c r="A115" s="128"/>
      <c r="B115" s="129"/>
      <c r="C115" s="130" t="s">
        <v>92</v>
      </c>
      <c r="D115" s="131" t="s">
        <v>59</v>
      </c>
      <c r="E115" s="131" t="s">
        <v>55</v>
      </c>
      <c r="F115" s="131" t="s">
        <v>56</v>
      </c>
      <c r="G115" s="131" t="s">
        <v>93</v>
      </c>
      <c r="H115" s="131" t="s">
        <v>94</v>
      </c>
      <c r="I115" s="132" t="s">
        <v>95</v>
      </c>
      <c r="J115" s="133" t="s">
        <v>84</v>
      </c>
      <c r="K115" s="134" t="s">
        <v>96</v>
      </c>
      <c r="L115" s="135"/>
      <c r="M115" s="59" t="s">
        <v>1</v>
      </c>
      <c r="N115" s="60" t="s">
        <v>38</v>
      </c>
      <c r="O115" s="60" t="s">
        <v>97</v>
      </c>
      <c r="P115" s="60" t="s">
        <v>98</v>
      </c>
      <c r="Q115" s="60" t="s">
        <v>99</v>
      </c>
      <c r="R115" s="60" t="s">
        <v>100</v>
      </c>
      <c r="S115" s="60" t="s">
        <v>101</v>
      </c>
      <c r="T115" s="61" t="s">
        <v>102</v>
      </c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</row>
    <row r="116" spans="1:65" s="2" customFormat="1" ht="22.9" customHeight="1">
      <c r="A116" s="29"/>
      <c r="B116" s="30"/>
      <c r="C116" s="66" t="s">
        <v>85</v>
      </c>
      <c r="D116" s="29"/>
      <c r="E116" s="29"/>
      <c r="F116" s="29"/>
      <c r="G116" s="29"/>
      <c r="H116" s="29"/>
      <c r="I116" s="88"/>
      <c r="J116" s="136">
        <f>BK116</f>
        <v>0</v>
      </c>
      <c r="K116" s="29"/>
      <c r="L116" s="30"/>
      <c r="M116" s="62"/>
      <c r="N116" s="53"/>
      <c r="O116" s="63"/>
      <c r="P116" s="137">
        <f>P117</f>
        <v>0</v>
      </c>
      <c r="Q116" s="63"/>
      <c r="R116" s="137">
        <f>R117</f>
        <v>445.21626599999996</v>
      </c>
      <c r="S116" s="63"/>
      <c r="T116" s="138">
        <f>T117</f>
        <v>0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T116" s="14" t="s">
        <v>73</v>
      </c>
      <c r="AU116" s="14" t="s">
        <v>86</v>
      </c>
      <c r="BK116" s="139">
        <f>BK117</f>
        <v>0</v>
      </c>
    </row>
    <row r="117" spans="1:65" s="12" customFormat="1" ht="25.9" customHeight="1">
      <c r="B117" s="140"/>
      <c r="D117" s="141" t="s">
        <v>73</v>
      </c>
      <c r="E117" s="142" t="s">
        <v>103</v>
      </c>
      <c r="F117" s="142" t="s">
        <v>104</v>
      </c>
      <c r="I117" s="143"/>
      <c r="J117" s="144">
        <f>BK117</f>
        <v>0</v>
      </c>
      <c r="L117" s="140"/>
      <c r="M117" s="145"/>
      <c r="N117" s="146"/>
      <c r="O117" s="146"/>
      <c r="P117" s="147">
        <f>P118+P126+P129</f>
        <v>0</v>
      </c>
      <c r="Q117" s="146"/>
      <c r="R117" s="147">
        <f>R118+R126+R129</f>
        <v>445.21626599999996</v>
      </c>
      <c r="S117" s="146"/>
      <c r="T117" s="148">
        <f>T118+T126+T129</f>
        <v>0</v>
      </c>
      <c r="AR117" s="141" t="s">
        <v>79</v>
      </c>
      <c r="AT117" s="149" t="s">
        <v>73</v>
      </c>
      <c r="AU117" s="149" t="s">
        <v>74</v>
      </c>
      <c r="AY117" s="141" t="s">
        <v>105</v>
      </c>
      <c r="BK117" s="150">
        <f>BK118+BK126+BK129</f>
        <v>0</v>
      </c>
    </row>
    <row r="118" spans="1:65" s="12" customFormat="1" ht="22.9" customHeight="1">
      <c r="B118" s="140"/>
      <c r="D118" s="141" t="s">
        <v>73</v>
      </c>
      <c r="E118" s="151" t="s">
        <v>79</v>
      </c>
      <c r="F118" s="151" t="s">
        <v>106</v>
      </c>
      <c r="I118" s="143"/>
      <c r="J118" s="152">
        <f>BK118</f>
        <v>0</v>
      </c>
      <c r="L118" s="140"/>
      <c r="M118" s="145"/>
      <c r="N118" s="146"/>
      <c r="O118" s="146"/>
      <c r="P118" s="147">
        <f>SUM(P119:P125)</f>
        <v>0</v>
      </c>
      <c r="Q118" s="146"/>
      <c r="R118" s="147">
        <f>SUM(R119:R125)</f>
        <v>4.7619000000000002E-2</v>
      </c>
      <c r="S118" s="146"/>
      <c r="T118" s="148">
        <f>SUM(T119:T125)</f>
        <v>0</v>
      </c>
      <c r="AR118" s="141" t="s">
        <v>79</v>
      </c>
      <c r="AT118" s="149" t="s">
        <v>73</v>
      </c>
      <c r="AU118" s="149" t="s">
        <v>79</v>
      </c>
      <c r="AY118" s="141" t="s">
        <v>105</v>
      </c>
      <c r="BK118" s="150">
        <f>SUM(BK119:BK125)</f>
        <v>0</v>
      </c>
    </row>
    <row r="119" spans="1:65" s="2" customFormat="1" ht="24" customHeight="1">
      <c r="A119" s="29"/>
      <c r="B119" s="153"/>
      <c r="C119" s="154" t="s">
        <v>79</v>
      </c>
      <c r="D119" s="154" t="s">
        <v>107</v>
      </c>
      <c r="E119" s="155" t="s">
        <v>108</v>
      </c>
      <c r="F119" s="156" t="s">
        <v>109</v>
      </c>
      <c r="G119" s="157" t="s">
        <v>110</v>
      </c>
      <c r="H119" s="158">
        <v>4800</v>
      </c>
      <c r="I119" s="159"/>
      <c r="J119" s="160">
        <f t="shared" ref="J119:J125" si="0">ROUND(I119*H119,2)</f>
        <v>0</v>
      </c>
      <c r="K119" s="161"/>
      <c r="L119" s="30"/>
      <c r="M119" s="162" t="s">
        <v>1</v>
      </c>
      <c r="N119" s="163" t="s">
        <v>40</v>
      </c>
      <c r="O119" s="55"/>
      <c r="P119" s="164">
        <f t="shared" ref="P119:P125" si="1">O119*H119</f>
        <v>0</v>
      </c>
      <c r="Q119" s="164">
        <v>0</v>
      </c>
      <c r="R119" s="164">
        <f t="shared" ref="R119:R125" si="2">Q119*H119</f>
        <v>0</v>
      </c>
      <c r="S119" s="164">
        <v>0</v>
      </c>
      <c r="T119" s="165">
        <f t="shared" ref="T119:T125" si="3">S119*H119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66" t="s">
        <v>111</v>
      </c>
      <c r="AT119" s="166" t="s">
        <v>107</v>
      </c>
      <c r="AU119" s="166" t="s">
        <v>112</v>
      </c>
      <c r="AY119" s="14" t="s">
        <v>105</v>
      </c>
      <c r="BE119" s="167">
        <f t="shared" ref="BE119:BE125" si="4">IF(N119="základná",J119,0)</f>
        <v>0</v>
      </c>
      <c r="BF119" s="167">
        <f t="shared" ref="BF119:BF125" si="5">IF(N119="znížená",J119,0)</f>
        <v>0</v>
      </c>
      <c r="BG119" s="167">
        <f t="shared" ref="BG119:BG125" si="6">IF(N119="zákl. prenesená",J119,0)</f>
        <v>0</v>
      </c>
      <c r="BH119" s="167">
        <f t="shared" ref="BH119:BH125" si="7">IF(N119="zníž. prenesená",J119,0)</f>
        <v>0</v>
      </c>
      <c r="BI119" s="167">
        <f t="shared" ref="BI119:BI125" si="8">IF(N119="nulová",J119,0)</f>
        <v>0</v>
      </c>
      <c r="BJ119" s="14" t="s">
        <v>112</v>
      </c>
      <c r="BK119" s="167">
        <f t="shared" ref="BK119:BK125" si="9">ROUND(I119*H119,2)</f>
        <v>0</v>
      </c>
      <c r="BL119" s="14" t="s">
        <v>111</v>
      </c>
      <c r="BM119" s="166" t="s">
        <v>113</v>
      </c>
    </row>
    <row r="120" spans="1:65" s="2" customFormat="1" ht="24" customHeight="1">
      <c r="A120" s="29"/>
      <c r="B120" s="153"/>
      <c r="C120" s="154" t="s">
        <v>112</v>
      </c>
      <c r="D120" s="154" t="s">
        <v>107</v>
      </c>
      <c r="E120" s="155" t="s">
        <v>114</v>
      </c>
      <c r="F120" s="156" t="s">
        <v>115</v>
      </c>
      <c r="G120" s="157" t="s">
        <v>116</v>
      </c>
      <c r="H120" s="158">
        <v>85.6</v>
      </c>
      <c r="I120" s="159"/>
      <c r="J120" s="160">
        <f t="shared" si="0"/>
        <v>0</v>
      </c>
      <c r="K120" s="161"/>
      <c r="L120" s="30"/>
      <c r="M120" s="162" t="s">
        <v>1</v>
      </c>
      <c r="N120" s="163" t="s">
        <v>40</v>
      </c>
      <c r="O120" s="55"/>
      <c r="P120" s="164">
        <f t="shared" si="1"/>
        <v>0</v>
      </c>
      <c r="Q120" s="164">
        <v>0</v>
      </c>
      <c r="R120" s="164">
        <f t="shared" si="2"/>
        <v>0</v>
      </c>
      <c r="S120" s="164">
        <v>0</v>
      </c>
      <c r="T120" s="165">
        <f t="shared" si="3"/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66" t="s">
        <v>111</v>
      </c>
      <c r="AT120" s="166" t="s">
        <v>107</v>
      </c>
      <c r="AU120" s="166" t="s">
        <v>112</v>
      </c>
      <c r="AY120" s="14" t="s">
        <v>105</v>
      </c>
      <c r="BE120" s="167">
        <f t="shared" si="4"/>
        <v>0</v>
      </c>
      <c r="BF120" s="167">
        <f t="shared" si="5"/>
        <v>0</v>
      </c>
      <c r="BG120" s="167">
        <f t="shared" si="6"/>
        <v>0</v>
      </c>
      <c r="BH120" s="167">
        <f t="shared" si="7"/>
        <v>0</v>
      </c>
      <c r="BI120" s="167">
        <f t="shared" si="8"/>
        <v>0</v>
      </c>
      <c r="BJ120" s="14" t="s">
        <v>112</v>
      </c>
      <c r="BK120" s="167">
        <f t="shared" si="9"/>
        <v>0</v>
      </c>
      <c r="BL120" s="14" t="s">
        <v>111</v>
      </c>
      <c r="BM120" s="166" t="s">
        <v>117</v>
      </c>
    </row>
    <row r="121" spans="1:65" s="2" customFormat="1" ht="16.5" customHeight="1">
      <c r="A121" s="29"/>
      <c r="B121" s="153"/>
      <c r="C121" s="154" t="s">
        <v>118</v>
      </c>
      <c r="D121" s="154" t="s">
        <v>107</v>
      </c>
      <c r="E121" s="155" t="s">
        <v>119</v>
      </c>
      <c r="F121" s="156" t="s">
        <v>120</v>
      </c>
      <c r="G121" s="157" t="s">
        <v>116</v>
      </c>
      <c r="H121" s="158">
        <v>144.30000000000001</v>
      </c>
      <c r="I121" s="159"/>
      <c r="J121" s="160">
        <f t="shared" si="0"/>
        <v>0</v>
      </c>
      <c r="K121" s="161"/>
      <c r="L121" s="30"/>
      <c r="M121" s="162" t="s">
        <v>1</v>
      </c>
      <c r="N121" s="163" t="s">
        <v>40</v>
      </c>
      <c r="O121" s="55"/>
      <c r="P121" s="164">
        <f t="shared" si="1"/>
        <v>0</v>
      </c>
      <c r="Q121" s="164">
        <v>3.3E-4</v>
      </c>
      <c r="R121" s="164">
        <f t="shared" si="2"/>
        <v>4.7619000000000002E-2</v>
      </c>
      <c r="S121" s="164">
        <v>0</v>
      </c>
      <c r="T121" s="165">
        <f t="shared" si="3"/>
        <v>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66" t="s">
        <v>111</v>
      </c>
      <c r="AT121" s="166" t="s">
        <v>107</v>
      </c>
      <c r="AU121" s="166" t="s">
        <v>112</v>
      </c>
      <c r="AY121" s="14" t="s">
        <v>105</v>
      </c>
      <c r="BE121" s="167">
        <f t="shared" si="4"/>
        <v>0</v>
      </c>
      <c r="BF121" s="167">
        <f t="shared" si="5"/>
        <v>0</v>
      </c>
      <c r="BG121" s="167">
        <f t="shared" si="6"/>
        <v>0</v>
      </c>
      <c r="BH121" s="167">
        <f t="shared" si="7"/>
        <v>0</v>
      </c>
      <c r="BI121" s="167">
        <f t="shared" si="8"/>
        <v>0</v>
      </c>
      <c r="BJ121" s="14" t="s">
        <v>112</v>
      </c>
      <c r="BK121" s="167">
        <f t="shared" si="9"/>
        <v>0</v>
      </c>
      <c r="BL121" s="14" t="s">
        <v>111</v>
      </c>
      <c r="BM121" s="166" t="s">
        <v>121</v>
      </c>
    </row>
    <row r="122" spans="1:65" s="2" customFormat="1" ht="16.5" customHeight="1">
      <c r="A122" s="29"/>
      <c r="B122" s="153"/>
      <c r="C122" s="154" t="s">
        <v>111</v>
      </c>
      <c r="D122" s="154" t="s">
        <v>107</v>
      </c>
      <c r="E122" s="155" t="s">
        <v>122</v>
      </c>
      <c r="F122" s="156" t="s">
        <v>123</v>
      </c>
      <c r="G122" s="157" t="s">
        <v>116</v>
      </c>
      <c r="H122" s="158">
        <v>144.30000000000001</v>
      </c>
      <c r="I122" s="159"/>
      <c r="J122" s="160">
        <f t="shared" si="0"/>
        <v>0</v>
      </c>
      <c r="K122" s="161"/>
      <c r="L122" s="30"/>
      <c r="M122" s="162" t="s">
        <v>1</v>
      </c>
      <c r="N122" s="163" t="s">
        <v>40</v>
      </c>
      <c r="O122" s="55"/>
      <c r="P122" s="164">
        <f t="shared" si="1"/>
        <v>0</v>
      </c>
      <c r="Q122" s="164">
        <v>0</v>
      </c>
      <c r="R122" s="164">
        <f t="shared" si="2"/>
        <v>0</v>
      </c>
      <c r="S122" s="164">
        <v>0</v>
      </c>
      <c r="T122" s="165">
        <f t="shared" si="3"/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66" t="s">
        <v>111</v>
      </c>
      <c r="AT122" s="166" t="s">
        <v>107</v>
      </c>
      <c r="AU122" s="166" t="s">
        <v>112</v>
      </c>
      <c r="AY122" s="14" t="s">
        <v>105</v>
      </c>
      <c r="BE122" s="167">
        <f t="shared" si="4"/>
        <v>0</v>
      </c>
      <c r="BF122" s="167">
        <f t="shared" si="5"/>
        <v>0</v>
      </c>
      <c r="BG122" s="167">
        <f t="shared" si="6"/>
        <v>0</v>
      </c>
      <c r="BH122" s="167">
        <f t="shared" si="7"/>
        <v>0</v>
      </c>
      <c r="BI122" s="167">
        <f t="shared" si="8"/>
        <v>0</v>
      </c>
      <c r="BJ122" s="14" t="s">
        <v>112</v>
      </c>
      <c r="BK122" s="167">
        <f t="shared" si="9"/>
        <v>0</v>
      </c>
      <c r="BL122" s="14" t="s">
        <v>111</v>
      </c>
      <c r="BM122" s="166" t="s">
        <v>124</v>
      </c>
    </row>
    <row r="123" spans="1:65" s="2" customFormat="1" ht="24" customHeight="1">
      <c r="A123" s="29"/>
      <c r="B123" s="153"/>
      <c r="C123" s="154" t="s">
        <v>125</v>
      </c>
      <c r="D123" s="154" t="s">
        <v>107</v>
      </c>
      <c r="E123" s="155" t="s">
        <v>126</v>
      </c>
      <c r="F123" s="156" t="s">
        <v>127</v>
      </c>
      <c r="G123" s="157" t="s">
        <v>116</v>
      </c>
      <c r="H123" s="158">
        <v>45.3</v>
      </c>
      <c r="I123" s="159"/>
      <c r="J123" s="160">
        <f t="shared" si="0"/>
        <v>0</v>
      </c>
      <c r="K123" s="161"/>
      <c r="L123" s="30"/>
      <c r="M123" s="162" t="s">
        <v>1</v>
      </c>
      <c r="N123" s="163" t="s">
        <v>40</v>
      </c>
      <c r="O123" s="55"/>
      <c r="P123" s="164">
        <f t="shared" si="1"/>
        <v>0</v>
      </c>
      <c r="Q123" s="164">
        <v>0</v>
      </c>
      <c r="R123" s="164">
        <f t="shared" si="2"/>
        <v>0</v>
      </c>
      <c r="S123" s="164">
        <v>0</v>
      </c>
      <c r="T123" s="165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66" t="s">
        <v>111</v>
      </c>
      <c r="AT123" s="166" t="s">
        <v>107</v>
      </c>
      <c r="AU123" s="166" t="s">
        <v>112</v>
      </c>
      <c r="AY123" s="14" t="s">
        <v>105</v>
      </c>
      <c r="BE123" s="167">
        <f t="shared" si="4"/>
        <v>0</v>
      </c>
      <c r="BF123" s="167">
        <f t="shared" si="5"/>
        <v>0</v>
      </c>
      <c r="BG123" s="167">
        <f t="shared" si="6"/>
        <v>0</v>
      </c>
      <c r="BH123" s="167">
        <f t="shared" si="7"/>
        <v>0</v>
      </c>
      <c r="BI123" s="167">
        <f t="shared" si="8"/>
        <v>0</v>
      </c>
      <c r="BJ123" s="14" t="s">
        <v>112</v>
      </c>
      <c r="BK123" s="167">
        <f t="shared" si="9"/>
        <v>0</v>
      </c>
      <c r="BL123" s="14" t="s">
        <v>111</v>
      </c>
      <c r="BM123" s="166" t="s">
        <v>128</v>
      </c>
    </row>
    <row r="124" spans="1:65" s="2" customFormat="1" ht="24" customHeight="1">
      <c r="A124" s="29"/>
      <c r="B124" s="153"/>
      <c r="C124" s="154" t="s">
        <v>129</v>
      </c>
      <c r="D124" s="154" t="s">
        <v>107</v>
      </c>
      <c r="E124" s="155" t="s">
        <v>130</v>
      </c>
      <c r="F124" s="156" t="s">
        <v>131</v>
      </c>
      <c r="G124" s="157" t="s">
        <v>116</v>
      </c>
      <c r="H124" s="158">
        <v>85.6</v>
      </c>
      <c r="I124" s="159"/>
      <c r="J124" s="160">
        <f t="shared" si="0"/>
        <v>0</v>
      </c>
      <c r="K124" s="161"/>
      <c r="L124" s="30"/>
      <c r="M124" s="162" t="s">
        <v>1</v>
      </c>
      <c r="N124" s="163" t="s">
        <v>40</v>
      </c>
      <c r="O124" s="55"/>
      <c r="P124" s="164">
        <f t="shared" si="1"/>
        <v>0</v>
      </c>
      <c r="Q124" s="164">
        <v>0</v>
      </c>
      <c r="R124" s="164">
        <f t="shared" si="2"/>
        <v>0</v>
      </c>
      <c r="S124" s="164">
        <v>0</v>
      </c>
      <c r="T124" s="165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66" t="s">
        <v>111</v>
      </c>
      <c r="AT124" s="166" t="s">
        <v>107</v>
      </c>
      <c r="AU124" s="166" t="s">
        <v>112</v>
      </c>
      <c r="AY124" s="14" t="s">
        <v>105</v>
      </c>
      <c r="BE124" s="167">
        <f t="shared" si="4"/>
        <v>0</v>
      </c>
      <c r="BF124" s="167">
        <f t="shared" si="5"/>
        <v>0</v>
      </c>
      <c r="BG124" s="167">
        <f t="shared" si="6"/>
        <v>0</v>
      </c>
      <c r="BH124" s="167">
        <f t="shared" si="7"/>
        <v>0</v>
      </c>
      <c r="BI124" s="167">
        <f t="shared" si="8"/>
        <v>0</v>
      </c>
      <c r="BJ124" s="14" t="s">
        <v>112</v>
      </c>
      <c r="BK124" s="167">
        <f t="shared" si="9"/>
        <v>0</v>
      </c>
      <c r="BL124" s="14" t="s">
        <v>111</v>
      </c>
      <c r="BM124" s="166" t="s">
        <v>132</v>
      </c>
    </row>
    <row r="125" spans="1:65" s="2" customFormat="1" ht="24" customHeight="1">
      <c r="A125" s="29"/>
      <c r="B125" s="153"/>
      <c r="C125" s="154" t="s">
        <v>133</v>
      </c>
      <c r="D125" s="154" t="s">
        <v>107</v>
      </c>
      <c r="E125" s="155" t="s">
        <v>134</v>
      </c>
      <c r="F125" s="156" t="s">
        <v>135</v>
      </c>
      <c r="G125" s="157" t="s">
        <v>116</v>
      </c>
      <c r="H125" s="158">
        <v>144.30000000000001</v>
      </c>
      <c r="I125" s="159"/>
      <c r="J125" s="160">
        <f t="shared" si="0"/>
        <v>0</v>
      </c>
      <c r="K125" s="161"/>
      <c r="L125" s="30"/>
      <c r="M125" s="162" t="s">
        <v>1</v>
      </c>
      <c r="N125" s="163" t="s">
        <v>40</v>
      </c>
      <c r="O125" s="55"/>
      <c r="P125" s="164">
        <f t="shared" si="1"/>
        <v>0</v>
      </c>
      <c r="Q125" s="164">
        <v>0</v>
      </c>
      <c r="R125" s="164">
        <f t="shared" si="2"/>
        <v>0</v>
      </c>
      <c r="S125" s="164">
        <v>0</v>
      </c>
      <c r="T125" s="165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66" t="s">
        <v>111</v>
      </c>
      <c r="AT125" s="166" t="s">
        <v>107</v>
      </c>
      <c r="AU125" s="166" t="s">
        <v>112</v>
      </c>
      <c r="AY125" s="14" t="s">
        <v>105</v>
      </c>
      <c r="BE125" s="167">
        <f t="shared" si="4"/>
        <v>0</v>
      </c>
      <c r="BF125" s="167">
        <f t="shared" si="5"/>
        <v>0</v>
      </c>
      <c r="BG125" s="167">
        <f t="shared" si="6"/>
        <v>0</v>
      </c>
      <c r="BH125" s="167">
        <f t="shared" si="7"/>
        <v>0</v>
      </c>
      <c r="BI125" s="167">
        <f t="shared" si="8"/>
        <v>0</v>
      </c>
      <c r="BJ125" s="14" t="s">
        <v>112</v>
      </c>
      <c r="BK125" s="167">
        <f t="shared" si="9"/>
        <v>0</v>
      </c>
      <c r="BL125" s="14" t="s">
        <v>111</v>
      </c>
      <c r="BM125" s="166" t="s">
        <v>136</v>
      </c>
    </row>
    <row r="126" spans="1:65" s="12" customFormat="1" ht="22.9" customHeight="1">
      <c r="B126" s="140"/>
      <c r="D126" s="141" t="s">
        <v>73</v>
      </c>
      <c r="E126" s="151" t="s">
        <v>111</v>
      </c>
      <c r="F126" s="151" t="s">
        <v>137</v>
      </c>
      <c r="I126" s="143"/>
      <c r="J126" s="152">
        <f>BK126</f>
        <v>0</v>
      </c>
      <c r="L126" s="140"/>
      <c r="M126" s="145"/>
      <c r="N126" s="146"/>
      <c r="O126" s="146"/>
      <c r="P126" s="147">
        <f>SUM(P127:P128)</f>
        <v>0</v>
      </c>
      <c r="Q126" s="146"/>
      <c r="R126" s="147">
        <f>SUM(R127:R128)</f>
        <v>445.16864699999996</v>
      </c>
      <c r="S126" s="146"/>
      <c r="T126" s="148">
        <f>SUM(T127:T128)</f>
        <v>0</v>
      </c>
      <c r="AR126" s="141" t="s">
        <v>79</v>
      </c>
      <c r="AT126" s="149" t="s">
        <v>73</v>
      </c>
      <c r="AU126" s="149" t="s">
        <v>79</v>
      </c>
      <c r="AY126" s="141" t="s">
        <v>105</v>
      </c>
      <c r="BK126" s="150">
        <f>SUM(BK127:BK128)</f>
        <v>0</v>
      </c>
    </row>
    <row r="127" spans="1:65" s="2" customFormat="1" ht="24" customHeight="1">
      <c r="A127" s="29"/>
      <c r="B127" s="153"/>
      <c r="C127" s="154" t="s">
        <v>138</v>
      </c>
      <c r="D127" s="154" t="s">
        <v>107</v>
      </c>
      <c r="E127" s="155" t="s">
        <v>139</v>
      </c>
      <c r="F127" s="156" t="s">
        <v>140</v>
      </c>
      <c r="G127" s="157" t="s">
        <v>116</v>
      </c>
      <c r="H127" s="158">
        <v>190.8</v>
      </c>
      <c r="I127" s="159"/>
      <c r="J127" s="160">
        <f>ROUND(I127*H127,2)</f>
        <v>0</v>
      </c>
      <c r="K127" s="161"/>
      <c r="L127" s="30"/>
      <c r="M127" s="162" t="s">
        <v>1</v>
      </c>
      <c r="N127" s="163" t="s">
        <v>40</v>
      </c>
      <c r="O127" s="55"/>
      <c r="P127" s="164">
        <f>O127*H127</f>
        <v>0</v>
      </c>
      <c r="Q127" s="164">
        <v>2.0019999999999998</v>
      </c>
      <c r="R127" s="164">
        <f>Q127*H127</f>
        <v>381.98159999999996</v>
      </c>
      <c r="S127" s="164">
        <v>0</v>
      </c>
      <c r="T127" s="165">
        <f>S127*H127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66" t="s">
        <v>111</v>
      </c>
      <c r="AT127" s="166" t="s">
        <v>107</v>
      </c>
      <c r="AU127" s="166" t="s">
        <v>112</v>
      </c>
      <c r="AY127" s="14" t="s">
        <v>105</v>
      </c>
      <c r="BE127" s="167">
        <f>IF(N127="základná",J127,0)</f>
        <v>0</v>
      </c>
      <c r="BF127" s="167">
        <f>IF(N127="znížená",J127,0)</f>
        <v>0</v>
      </c>
      <c r="BG127" s="167">
        <f>IF(N127="zákl. prenesená",J127,0)</f>
        <v>0</v>
      </c>
      <c r="BH127" s="167">
        <f>IF(N127="zníž. prenesená",J127,0)</f>
        <v>0</v>
      </c>
      <c r="BI127" s="167">
        <f>IF(N127="nulová",J127,0)</f>
        <v>0</v>
      </c>
      <c r="BJ127" s="14" t="s">
        <v>112</v>
      </c>
      <c r="BK127" s="167">
        <f>ROUND(I127*H127,2)</f>
        <v>0</v>
      </c>
      <c r="BL127" s="14" t="s">
        <v>111</v>
      </c>
      <c r="BM127" s="166" t="s">
        <v>141</v>
      </c>
    </row>
    <row r="128" spans="1:65" s="2" customFormat="1" ht="36" customHeight="1">
      <c r="A128" s="29"/>
      <c r="B128" s="153"/>
      <c r="C128" s="154" t="s">
        <v>142</v>
      </c>
      <c r="D128" s="154" t="s">
        <v>107</v>
      </c>
      <c r="E128" s="155" t="s">
        <v>143</v>
      </c>
      <c r="F128" s="156" t="s">
        <v>144</v>
      </c>
      <c r="G128" s="157" t="s">
        <v>110</v>
      </c>
      <c r="H128" s="158">
        <v>337.7</v>
      </c>
      <c r="I128" s="159"/>
      <c r="J128" s="160">
        <f>ROUND(I128*H128,2)</f>
        <v>0</v>
      </c>
      <c r="K128" s="161"/>
      <c r="L128" s="30"/>
      <c r="M128" s="162" t="s">
        <v>1</v>
      </c>
      <c r="N128" s="163" t="s">
        <v>40</v>
      </c>
      <c r="O128" s="55"/>
      <c r="P128" s="164">
        <f>O128*H128</f>
        <v>0</v>
      </c>
      <c r="Q128" s="164">
        <v>0.18711</v>
      </c>
      <c r="R128" s="164">
        <f>Q128*H128</f>
        <v>63.187047</v>
      </c>
      <c r="S128" s="164">
        <v>0</v>
      </c>
      <c r="T128" s="165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66" t="s">
        <v>111</v>
      </c>
      <c r="AT128" s="166" t="s">
        <v>107</v>
      </c>
      <c r="AU128" s="166" t="s">
        <v>112</v>
      </c>
      <c r="AY128" s="14" t="s">
        <v>105</v>
      </c>
      <c r="BE128" s="167">
        <f>IF(N128="základná",J128,0)</f>
        <v>0</v>
      </c>
      <c r="BF128" s="167">
        <f>IF(N128="znížená",J128,0)</f>
        <v>0</v>
      </c>
      <c r="BG128" s="167">
        <f>IF(N128="zákl. prenesená",J128,0)</f>
        <v>0</v>
      </c>
      <c r="BH128" s="167">
        <f>IF(N128="zníž. prenesená",J128,0)</f>
        <v>0</v>
      </c>
      <c r="BI128" s="167">
        <f>IF(N128="nulová",J128,0)</f>
        <v>0</v>
      </c>
      <c r="BJ128" s="14" t="s">
        <v>112</v>
      </c>
      <c r="BK128" s="167">
        <f>ROUND(I128*H128,2)</f>
        <v>0</v>
      </c>
      <c r="BL128" s="14" t="s">
        <v>111</v>
      </c>
      <c r="BM128" s="166" t="s">
        <v>145</v>
      </c>
    </row>
    <row r="129" spans="1:65" s="12" customFormat="1" ht="22.9" customHeight="1">
      <c r="B129" s="140"/>
      <c r="D129" s="141" t="s">
        <v>73</v>
      </c>
      <c r="E129" s="151" t="s">
        <v>146</v>
      </c>
      <c r="F129" s="151" t="s">
        <v>147</v>
      </c>
      <c r="I129" s="143"/>
      <c r="J129" s="152">
        <f>BK129</f>
        <v>0</v>
      </c>
      <c r="L129" s="140"/>
      <c r="M129" s="145"/>
      <c r="N129" s="146"/>
      <c r="O129" s="146"/>
      <c r="P129" s="147">
        <f>SUM(P130:P131)</f>
        <v>0</v>
      </c>
      <c r="Q129" s="146"/>
      <c r="R129" s="147">
        <f>SUM(R130:R131)</f>
        <v>0</v>
      </c>
      <c r="S129" s="146"/>
      <c r="T129" s="148">
        <f>SUM(T130:T131)</f>
        <v>0</v>
      </c>
      <c r="AR129" s="141" t="s">
        <v>79</v>
      </c>
      <c r="AT129" s="149" t="s">
        <v>73</v>
      </c>
      <c r="AU129" s="149" t="s">
        <v>79</v>
      </c>
      <c r="AY129" s="141" t="s">
        <v>105</v>
      </c>
      <c r="BK129" s="150">
        <f>SUM(BK130:BK131)</f>
        <v>0</v>
      </c>
    </row>
    <row r="130" spans="1:65" s="2" customFormat="1" ht="24" customHeight="1">
      <c r="A130" s="29"/>
      <c r="B130" s="153"/>
      <c r="C130" s="154" t="s">
        <v>148</v>
      </c>
      <c r="D130" s="154" t="s">
        <v>107</v>
      </c>
      <c r="E130" s="155" t="s">
        <v>149</v>
      </c>
      <c r="F130" s="156" t="s">
        <v>150</v>
      </c>
      <c r="G130" s="157" t="s">
        <v>151</v>
      </c>
      <c r="H130" s="158">
        <v>445.21600000000001</v>
      </c>
      <c r="I130" s="159"/>
      <c r="J130" s="160">
        <f>ROUND(I130*H130,2)</f>
        <v>0</v>
      </c>
      <c r="K130" s="161"/>
      <c r="L130" s="30"/>
      <c r="M130" s="162" t="s">
        <v>1</v>
      </c>
      <c r="N130" s="163" t="s">
        <v>40</v>
      </c>
      <c r="O130" s="55"/>
      <c r="P130" s="164">
        <f>O130*H130</f>
        <v>0</v>
      </c>
      <c r="Q130" s="164">
        <v>0</v>
      </c>
      <c r="R130" s="164">
        <f>Q130*H130</f>
        <v>0</v>
      </c>
      <c r="S130" s="164">
        <v>0</v>
      </c>
      <c r="T130" s="165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6" t="s">
        <v>111</v>
      </c>
      <c r="AT130" s="166" t="s">
        <v>107</v>
      </c>
      <c r="AU130" s="166" t="s">
        <v>112</v>
      </c>
      <c r="AY130" s="14" t="s">
        <v>105</v>
      </c>
      <c r="BE130" s="167">
        <f>IF(N130="základná",J130,0)</f>
        <v>0</v>
      </c>
      <c r="BF130" s="167">
        <f>IF(N130="znížená",J130,0)</f>
        <v>0</v>
      </c>
      <c r="BG130" s="167">
        <f>IF(N130="zákl. prenesená",J130,0)</f>
        <v>0</v>
      </c>
      <c r="BH130" s="167">
        <f>IF(N130="zníž. prenesená",J130,0)</f>
        <v>0</v>
      </c>
      <c r="BI130" s="167">
        <f>IF(N130="nulová",J130,0)</f>
        <v>0</v>
      </c>
      <c r="BJ130" s="14" t="s">
        <v>112</v>
      </c>
      <c r="BK130" s="167">
        <f>ROUND(I130*H130,2)</f>
        <v>0</v>
      </c>
      <c r="BL130" s="14" t="s">
        <v>111</v>
      </c>
      <c r="BM130" s="166" t="s">
        <v>152</v>
      </c>
    </row>
    <row r="131" spans="1:65" s="2" customFormat="1" ht="36" customHeight="1">
      <c r="A131" s="29"/>
      <c r="B131" s="153"/>
      <c r="C131" s="154" t="s">
        <v>153</v>
      </c>
      <c r="D131" s="154" t="s">
        <v>107</v>
      </c>
      <c r="E131" s="155" t="s">
        <v>154</v>
      </c>
      <c r="F131" s="156" t="s">
        <v>155</v>
      </c>
      <c r="G131" s="157" t="s">
        <v>151</v>
      </c>
      <c r="H131" s="158">
        <v>445.21600000000001</v>
      </c>
      <c r="I131" s="159"/>
      <c r="J131" s="160">
        <f>ROUND(I131*H131,2)</f>
        <v>0</v>
      </c>
      <c r="K131" s="161"/>
      <c r="L131" s="30"/>
      <c r="M131" s="168" t="s">
        <v>1</v>
      </c>
      <c r="N131" s="169" t="s">
        <v>40</v>
      </c>
      <c r="O131" s="170"/>
      <c r="P131" s="171">
        <f>O131*H131</f>
        <v>0</v>
      </c>
      <c r="Q131" s="171">
        <v>0</v>
      </c>
      <c r="R131" s="171">
        <f>Q131*H131</f>
        <v>0</v>
      </c>
      <c r="S131" s="171">
        <v>0</v>
      </c>
      <c r="T131" s="172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6" t="s">
        <v>111</v>
      </c>
      <c r="AT131" s="166" t="s">
        <v>107</v>
      </c>
      <c r="AU131" s="166" t="s">
        <v>112</v>
      </c>
      <c r="AY131" s="14" t="s">
        <v>105</v>
      </c>
      <c r="BE131" s="167">
        <f>IF(N131="základná",J131,0)</f>
        <v>0</v>
      </c>
      <c r="BF131" s="167">
        <f>IF(N131="znížená",J131,0)</f>
        <v>0</v>
      </c>
      <c r="BG131" s="167">
        <f>IF(N131="zákl. prenesená",J131,0)</f>
        <v>0</v>
      </c>
      <c r="BH131" s="167">
        <f>IF(N131="zníž. prenesená",J131,0)</f>
        <v>0</v>
      </c>
      <c r="BI131" s="167">
        <f>IF(N131="nulová",J131,0)</f>
        <v>0</v>
      </c>
      <c r="BJ131" s="14" t="s">
        <v>112</v>
      </c>
      <c r="BK131" s="167">
        <f>ROUND(I131*H131,2)</f>
        <v>0</v>
      </c>
      <c r="BL131" s="14" t="s">
        <v>111</v>
      </c>
      <c r="BM131" s="166" t="s">
        <v>156</v>
      </c>
    </row>
    <row r="132" spans="1:65" s="2" customFormat="1" ht="6.95" customHeight="1">
      <c r="A132" s="29"/>
      <c r="B132" s="44"/>
      <c r="C132" s="45"/>
      <c r="D132" s="45"/>
      <c r="E132" s="45"/>
      <c r="F132" s="45"/>
      <c r="G132" s="45"/>
      <c r="H132" s="45"/>
      <c r="I132" s="112"/>
      <c r="J132" s="45"/>
      <c r="K132" s="45"/>
      <c r="L132" s="30"/>
      <c r="M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</sheetData>
  <autoFilter ref="C115:K131"/>
  <mergeCells count="6">
    <mergeCell ref="L2:V2"/>
    <mergeCell ref="E7:H7"/>
    <mergeCell ref="E16:H16"/>
    <mergeCell ref="E25:H25"/>
    <mergeCell ref="E85:H85"/>
    <mergeCell ref="E108:H10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200204 - Zlepšenie vodnéh...</vt:lpstr>
      <vt:lpstr>'200204 - Zlepšenie vodnéh...'!Názvy_tlače</vt:lpstr>
      <vt:lpstr>'Rekapitulácia stavby'!Názvy_tlače</vt:lpstr>
      <vt:lpstr>'200204 - Zlepšenie vodnéh...'!Oblasť_tlače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RG_ATELIER-PC\DODO</dc:creator>
  <cp:lastModifiedBy>HP</cp:lastModifiedBy>
  <dcterms:created xsi:type="dcterms:W3CDTF">2020-02-24T13:00:30Z</dcterms:created>
  <dcterms:modified xsi:type="dcterms:W3CDTF">2020-02-24T13:29:34Z</dcterms:modified>
</cp:coreProperties>
</file>